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135" windowWidth="15600" windowHeight="9540"/>
  </bookViews>
  <sheets>
    <sheet name="XII RPL" sheetId="4" r:id="rId1"/>
  </sheets>
  <calcPr calcId="144525"/>
</workbook>
</file>

<file path=xl/calcChain.xml><?xml version="1.0" encoding="utf-8"?>
<calcChain xmlns="http://schemas.openxmlformats.org/spreadsheetml/2006/main">
  <c r="H71" i="4" l="1"/>
  <c r="H70" i="4"/>
  <c r="A61" i="4"/>
  <c r="D58" i="4"/>
  <c r="D57" i="4"/>
  <c r="D56" i="4"/>
  <c r="D55" i="4"/>
  <c r="D54" i="4"/>
  <c r="F50" i="4"/>
  <c r="F49" i="4"/>
  <c r="F48" i="4"/>
  <c r="F45" i="4"/>
  <c r="B45" i="4"/>
  <c r="F44" i="4"/>
  <c r="F43" i="4"/>
  <c r="B44" i="4"/>
  <c r="B43" i="4"/>
  <c r="I37" i="4"/>
  <c r="H37" i="4"/>
  <c r="F37" i="4"/>
  <c r="B37" i="4"/>
  <c r="A30" i="4"/>
  <c r="H27" i="4"/>
  <c r="H26" i="4"/>
  <c r="H25" i="4"/>
  <c r="H24" i="4"/>
  <c r="G27" i="4"/>
  <c r="G26" i="4"/>
  <c r="G25" i="4"/>
  <c r="G24" i="4"/>
  <c r="H19" i="4"/>
  <c r="H18" i="4"/>
  <c r="H17" i="4"/>
  <c r="H16" i="4"/>
  <c r="H15" i="4"/>
  <c r="G19" i="4"/>
  <c r="G18" i="4"/>
  <c r="G17" i="4"/>
  <c r="G16" i="4"/>
  <c r="G15" i="4"/>
  <c r="D6" i="4" l="1"/>
  <c r="D9" i="4"/>
  <c r="D8" i="4"/>
  <c r="D7" i="4"/>
  <c r="I26" i="4" l="1"/>
  <c r="J26" i="4" s="1"/>
  <c r="I27" i="4"/>
  <c r="J27" i="4" s="1"/>
  <c r="I25" i="4"/>
  <c r="J25" i="4" s="1"/>
  <c r="I24" i="4"/>
  <c r="J24" i="4" s="1"/>
  <c r="I19" i="4"/>
  <c r="J19" i="4" s="1"/>
  <c r="G7" i="4" l="1"/>
  <c r="I18" i="4" l="1"/>
  <c r="J18" i="4" s="1"/>
  <c r="I15" i="4"/>
  <c r="J15" i="4" s="1"/>
  <c r="I16" i="4"/>
  <c r="J16" i="4" s="1"/>
  <c r="I17" i="4"/>
  <c r="J17" i="4" s="1"/>
</calcChain>
</file>

<file path=xl/sharedStrings.xml><?xml version="1.0" encoding="utf-8"?>
<sst xmlns="http://schemas.openxmlformats.org/spreadsheetml/2006/main" count="310" uniqueCount="198">
  <si>
    <t>LAPORAN PENCAPAIAN KOMPETENSI PESERTA DIDIK</t>
  </si>
  <si>
    <t>REKAPITULASI NILAI RAPOR</t>
  </si>
  <si>
    <t xml:space="preserve">SMK NEGERI 1 KRAGILAN KABUPATEN SERANG </t>
  </si>
  <si>
    <t xml:space="preserve"> </t>
  </si>
  <si>
    <t xml:space="preserve">Nama Peserta Didik           </t>
  </si>
  <si>
    <t>:</t>
  </si>
  <si>
    <t xml:space="preserve">NISN / NIS      </t>
  </si>
  <si>
    <t>/</t>
  </si>
  <si>
    <t xml:space="preserve">Kelas/Semester          </t>
  </si>
  <si>
    <t>Semester</t>
  </si>
  <si>
    <t>NOMOR</t>
  </si>
  <si>
    <t>Catatan Akademik</t>
  </si>
  <si>
    <t>PKL</t>
  </si>
  <si>
    <t>Ekskul</t>
  </si>
  <si>
    <t>Ketidakhadiran</t>
  </si>
  <si>
    <t>Kenaikan Kelas</t>
  </si>
  <si>
    <t>Deskripsi Pengembangan Karakter</t>
  </si>
  <si>
    <t>Catatan Pengembangan Karakter</t>
  </si>
  <si>
    <t>NISN</t>
  </si>
  <si>
    <t>A.   Nilai Akademik</t>
  </si>
  <si>
    <t>NAMA SISWA</t>
  </si>
  <si>
    <t>PROG</t>
  </si>
  <si>
    <t>KOMPETENSI</t>
  </si>
  <si>
    <t>KELAS</t>
  </si>
  <si>
    <t>SEMESTER</t>
  </si>
  <si>
    <t>WAKEL</t>
  </si>
  <si>
    <t>NIP</t>
  </si>
  <si>
    <t>PAI</t>
  </si>
  <si>
    <t>PKn</t>
  </si>
  <si>
    <t>B. INDO</t>
  </si>
  <si>
    <t>B. ING</t>
  </si>
  <si>
    <t>MATEMATIKA</t>
  </si>
  <si>
    <t>Mitra DU/DI</t>
  </si>
  <si>
    <t>Lokasi</t>
  </si>
  <si>
    <t>Lamanya (Bulan)</t>
  </si>
  <si>
    <t>Keterangan</t>
  </si>
  <si>
    <t>Ket.</t>
  </si>
  <si>
    <t>Sakit</t>
  </si>
  <si>
    <t>Izin</t>
  </si>
  <si>
    <t>Alfa</t>
  </si>
  <si>
    <t>Integritas</t>
  </si>
  <si>
    <t>Religius</t>
  </si>
  <si>
    <t>Nasionalis</t>
  </si>
  <si>
    <t>Mandiri</t>
  </si>
  <si>
    <t>Gotong-royong</t>
  </si>
  <si>
    <t>No</t>
  </si>
  <si>
    <t>Mata Pelajaran</t>
  </si>
  <si>
    <t>Nilai Hasil Belajar</t>
  </si>
  <si>
    <t>Urt</t>
  </si>
  <si>
    <t>P</t>
  </si>
  <si>
    <t>K</t>
  </si>
  <si>
    <t>Pengetahuan</t>
  </si>
  <si>
    <t>Keterampilan</t>
  </si>
  <si>
    <t>Nilai Akhir</t>
  </si>
  <si>
    <t>Predikat</t>
  </si>
  <si>
    <t>Ananda perlu meningkatkan kompetensi Bahasa Inggris …</t>
  </si>
  <si>
    <t>-</t>
  </si>
  <si>
    <t>Kegiatan Pramuka</t>
  </si>
  <si>
    <r>
      <t xml:space="preserve">Melaksanakan kegiatan kepramukaan dengan </t>
    </r>
    <r>
      <rPr>
        <b/>
        <sz val="10"/>
        <rFont val="Arial Narrow"/>
        <family val="2"/>
      </rPr>
      <t>Baik</t>
    </r>
  </si>
  <si>
    <t>Kegiatan Futsal</t>
  </si>
  <si>
    <r>
      <t xml:space="preserve">Melaksanakan kegiatan Futsal dengan </t>
    </r>
    <r>
      <rPr>
        <b/>
        <sz val="10"/>
        <rFont val="Arial Narrow"/>
        <family val="2"/>
      </rPr>
      <t>Cukup Baik</t>
    </r>
  </si>
  <si>
    <t>Ananda …............</t>
  </si>
  <si>
    <t>..............................</t>
  </si>
  <si>
    <t>Ananda menunjukkan kejujuran dengan tidak pernah melakukan plagiat dalam PR dan tidak mencontek saat ujian selama kegiatan belajar mengajar.</t>
  </si>
  <si>
    <t>Ananda menunjukkan ketakwaan pada agama yang dianut dan toleran pada penganut agama yang berbeda.</t>
  </si>
  <si>
    <t>Ananda menunjukkan sikap nasionalis dengan tidak pernah melakukan pelanggaran sedang dan berat sesuai aturan di sekolah.</t>
  </si>
  <si>
    <t>Ananda menunjukkan sikap mandiri dengan selalu mengumpulkan tugas dan PR tepat waktu sesuai dengan arahan guru-guru mata pelajaran.</t>
  </si>
  <si>
    <t>Ananda menunjukkan sikap gotong royong sebagai relawan dalam kegiatan bakti sosial di panti werdha Cahaya Senja.</t>
  </si>
  <si>
    <t>Ananda menunjukkan perkembangan karakter yang baik pada pembelajaran semester ini. Selain itu, ananda menunjukkan prestasi yang cukup baik di bidang karya ilmiah karena Ananda berhasil mendapatkan penghargaan tingkat provinsi dan membanggakan sekolah dengan menjuarai karya ilmiah. Sikap rendah hati, jujur dan giat ditunjukkan Ananda selama kejuaraan berlangsung.</t>
  </si>
  <si>
    <t>A.</t>
  </si>
  <si>
    <t>Nol</t>
  </si>
  <si>
    <t>Satu</t>
  </si>
  <si>
    <t>Dua</t>
  </si>
  <si>
    <t>Tiga</t>
  </si>
  <si>
    <t>Empat</t>
  </si>
  <si>
    <t>Lima</t>
  </si>
  <si>
    <t>Enam</t>
  </si>
  <si>
    <t>Tujuh</t>
  </si>
  <si>
    <t>Delapan</t>
  </si>
  <si>
    <t>Sembilan</t>
  </si>
  <si>
    <t>Pendidikan Agama dan Budi Pekerti</t>
  </si>
  <si>
    <t>Sepuluh</t>
  </si>
  <si>
    <t>Sebelas</t>
  </si>
  <si>
    <t>Dua Belas</t>
  </si>
  <si>
    <t>Tiga Belas</t>
  </si>
  <si>
    <t>Empat Belas</t>
  </si>
  <si>
    <t>Lima Belas</t>
  </si>
  <si>
    <t>Enam Belas</t>
  </si>
  <si>
    <t>Tujuh Belas</t>
  </si>
  <si>
    <t>Delapan Belas</t>
  </si>
  <si>
    <t>Sembilan Belas</t>
  </si>
  <si>
    <t>Pendidikan Kewarganegaraan</t>
  </si>
  <si>
    <t>Dua Puluh</t>
  </si>
  <si>
    <t>Dua Puluh Satu</t>
  </si>
  <si>
    <t>Dua Puluh Dua</t>
  </si>
  <si>
    <t>Dua Puluh Tiga</t>
  </si>
  <si>
    <t>Dua Puluh Empat</t>
  </si>
  <si>
    <t>Dua Puluh Lima</t>
  </si>
  <si>
    <t>Dua Puluh Enam</t>
  </si>
  <si>
    <t>Dua Puluh Tujuh</t>
  </si>
  <si>
    <t>Dua Puluh Delapan</t>
  </si>
  <si>
    <t>Dua Puluh Sembilan</t>
  </si>
  <si>
    <t>Dua puluh</t>
  </si>
  <si>
    <t>Bahasa  Indonesia</t>
  </si>
  <si>
    <t>Tiga Puluh</t>
  </si>
  <si>
    <t>Tiga Puluh Satu</t>
  </si>
  <si>
    <t>Tiga Puluh Dua</t>
  </si>
  <si>
    <t>Tiga Puluh Tiga</t>
  </si>
  <si>
    <t>Tiga Puluh Empat</t>
  </si>
  <si>
    <t>Tiga Puluh Lima</t>
  </si>
  <si>
    <t>Tiga Puluh Enam</t>
  </si>
  <si>
    <t>Tiga Puluh Tujuh</t>
  </si>
  <si>
    <t>Tiga Puluh Delapan</t>
  </si>
  <si>
    <t>Tiga Puluh Sembilan</t>
  </si>
  <si>
    <t>Tiga puluh</t>
  </si>
  <si>
    <t>Empat Puluh</t>
  </si>
  <si>
    <t>Empat Puluh Satu</t>
  </si>
  <si>
    <t>Empat Puluh Dua</t>
  </si>
  <si>
    <t>Empat Puluh Tiga</t>
  </si>
  <si>
    <t>Empat Puluh Empat</t>
  </si>
  <si>
    <t>Empat Puluh Lima</t>
  </si>
  <si>
    <t>Empat Puluh Enam</t>
  </si>
  <si>
    <t>Empat Puluh Tujuh</t>
  </si>
  <si>
    <t>Empat Puluh Delapan</t>
  </si>
  <si>
    <t>Empat Puluh Sembilan</t>
  </si>
  <si>
    <t>Empat puluh</t>
  </si>
  <si>
    <t>Enam Puluh</t>
  </si>
  <si>
    <t>Enam Puluh Satu</t>
  </si>
  <si>
    <t>Enam Puluh Dua</t>
  </si>
  <si>
    <t>Enam Puluh Tiga</t>
  </si>
  <si>
    <t>Enam Puluh Empat</t>
  </si>
  <si>
    <t>Enam Puluh Lima</t>
  </si>
  <si>
    <t>Enam Puluh Enam</t>
  </si>
  <si>
    <t>Enam Puluh Tujuh</t>
  </si>
  <si>
    <t>Enam Puluh Delapan</t>
  </si>
  <si>
    <t>Enam Puluh Sembilan</t>
  </si>
  <si>
    <t>Enam puluh</t>
  </si>
  <si>
    <t xml:space="preserve">Tujuh Puluh </t>
  </si>
  <si>
    <t>Tujuh Puluh Satu</t>
  </si>
  <si>
    <t>Tujuh Puluh Dua</t>
  </si>
  <si>
    <t>Tujuh Puluh Tiga</t>
  </si>
  <si>
    <t>Tujuh Puluh Empat</t>
  </si>
  <si>
    <t>Tujuh Puluh Lima</t>
  </si>
  <si>
    <t>Tujuh Puluh Enam</t>
  </si>
  <si>
    <t>Tujuh Puluh Tujuh</t>
  </si>
  <si>
    <t>Tujuh Puluh Delapan</t>
  </si>
  <si>
    <t>Tujuh Puluh Sembilan</t>
  </si>
  <si>
    <t xml:space="preserve">Tujuh puluh </t>
  </si>
  <si>
    <t>Matematika</t>
  </si>
  <si>
    <t>C.</t>
  </si>
  <si>
    <t>B.   Catatan Akademik</t>
  </si>
  <si>
    <t>C.   Praktik Kerja Lapangan</t>
  </si>
  <si>
    <t>No.</t>
  </si>
  <si>
    <t>D.   Ekstrakurikuler</t>
  </si>
  <si>
    <t>Kegiatan Ekstrakurikuler</t>
  </si>
  <si>
    <t xml:space="preserve"> Sakit                                                             :</t>
  </si>
  <si>
    <t>hari</t>
  </si>
  <si>
    <t xml:space="preserve"> Izin                                                                :              </t>
  </si>
  <si>
    <t xml:space="preserve"> Tanpa Keterangan                                    :</t>
  </si>
  <si>
    <t>Diberikan di  :  Serang</t>
  </si>
  <si>
    <t>Mengetahui,</t>
  </si>
  <si>
    <t>Orang Tua/Wali,</t>
  </si>
  <si>
    <t>Wali Kelas,</t>
  </si>
  <si>
    <t>_________________</t>
  </si>
  <si>
    <t>G.   Deskripsi Pengembangan Karakter</t>
  </si>
  <si>
    <t>Karakter Yang Dibangun</t>
  </si>
  <si>
    <t>Deskripsi</t>
  </si>
  <si>
    <t>Rio Sasko Edi, S.Pd</t>
  </si>
  <si>
    <t>Produk Kreatif dan Kewirausahaan</t>
  </si>
  <si>
    <t>Muatan Nasional</t>
  </si>
  <si>
    <t>Bahasa Inggris dan Bahasa Asing Lainnya</t>
  </si>
  <si>
    <t>B. Muatan Kewilayahan</t>
  </si>
  <si>
    <t>Muatan Peminatan Kejuruan</t>
  </si>
  <si>
    <t>C1. Dasar Bidang Keahlian</t>
  </si>
  <si>
    <t>C3. Kompetensi Keahlian</t>
  </si>
  <si>
    <t>MUATAN NASIONAL</t>
  </si>
  <si>
    <t>MUATAN PEMINATAN KEJURUAN (Kompetensi Keahlian)</t>
  </si>
  <si>
    <t>PKK</t>
  </si>
  <si>
    <t>NILAI</t>
  </si>
  <si>
    <t>RATA-RATA</t>
  </si>
  <si>
    <t>NIS</t>
  </si>
  <si>
    <t>000999009807</t>
  </si>
  <si>
    <t>NIP. 12345678</t>
  </si>
  <si>
    <t>Indana mufidah rahma</t>
  </si>
  <si>
    <t>F. Deskripsi Pengembangan Karakter</t>
  </si>
  <si>
    <t>E. Ketidakhadiran</t>
  </si>
  <si>
    <t>Teknik Komputer dan Informatika</t>
  </si>
  <si>
    <t>Rekayasa Perangkat Lunak</t>
  </si>
  <si>
    <t>XII Rekayasa Perangkat Lunak 1</t>
  </si>
  <si>
    <t xml:space="preserve">
Basis Data</t>
  </si>
  <si>
    <t>Pemrograman Berorientasi Objek</t>
  </si>
  <si>
    <t>Pemrograman Web dan Perangkat Bergerak</t>
  </si>
  <si>
    <t>Basis Data</t>
  </si>
  <si>
    <t>PBO</t>
  </si>
  <si>
    <t>PWPB</t>
  </si>
  <si>
    <t>5 (Lima)</t>
  </si>
  <si>
    <t>TAHUN PELAJARAN 2023/2024</t>
  </si>
  <si>
    <t>Tanggal         :  15 Desember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</si>
</sst>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Red]0"/>
  </numFmts>
  <fonts count="87" x14ac:knownFonts="1">
    <font>
      <sz val="11"/>
      <color theme="1"/>
      <name val="Calibri"/>
      <family val="2"/>
      <scheme val="minor"/>
    </font>
    <font>
      <sz val="11"/>
      <color theme="1"/>
      <name val="Calibri"/>
      <family val="2"/>
      <charset val="1"/>
      <scheme val="minor"/>
    </font>
    <font>
      <sz val="11"/>
      <color theme="1"/>
      <name val="Calibri"/>
      <family val="2"/>
      <scheme val="minor"/>
    </font>
    <font>
      <sz val="12"/>
      <name val="Arial"/>
      <family val="2"/>
    </font>
    <font>
      <b/>
      <sz val="12"/>
      <color rgb="FF000000"/>
      <name val="Times New Roman"/>
      <family val="1"/>
    </font>
    <font>
      <b/>
      <sz val="14"/>
      <name val="Arial"/>
      <family val="2"/>
    </font>
    <font>
      <b/>
      <sz val="14"/>
      <color indexed="8"/>
      <name val="Arial"/>
      <family val="2"/>
    </font>
    <font>
      <sz val="18"/>
      <color indexed="8"/>
      <name val="Times New Roman"/>
      <family val="1"/>
    </font>
    <font>
      <sz val="12"/>
      <name val="Times New Roman"/>
      <family val="1"/>
    </font>
    <font>
      <sz val="12"/>
      <color indexed="8"/>
      <name val="Times New Roman"/>
      <family val="1"/>
    </font>
    <font>
      <sz val="14"/>
      <color indexed="8"/>
      <name val="Times New Roman"/>
      <family val="1"/>
    </font>
    <font>
      <sz val="12"/>
      <color indexed="8"/>
      <name val="Arial"/>
      <family val="2"/>
    </font>
    <font>
      <sz val="12"/>
      <color indexed="8"/>
      <name val="Arial"/>
      <family val="2"/>
      <charset val="1"/>
    </font>
    <font>
      <sz val="9"/>
      <color indexed="8"/>
      <name val="Arial"/>
      <family val="2"/>
    </font>
    <font>
      <b/>
      <sz val="12"/>
      <color indexed="8"/>
      <name val="Times New Roman"/>
      <family val="1"/>
    </font>
    <font>
      <sz val="10"/>
      <color indexed="8"/>
      <name val="Times New Roman"/>
      <family val="1"/>
    </font>
    <font>
      <b/>
      <sz val="12"/>
      <color indexed="8"/>
      <name val="Arial"/>
      <family val="2"/>
    </font>
    <font>
      <b/>
      <sz val="11"/>
      <color indexed="8"/>
      <name val="Arial"/>
      <family val="2"/>
    </font>
    <font>
      <sz val="10"/>
      <name val="Arial"/>
      <family val="2"/>
    </font>
    <font>
      <sz val="10"/>
      <color theme="1"/>
      <name val="Times New Roman"/>
      <family val="1"/>
    </font>
    <font>
      <sz val="11"/>
      <color rgb="FF000000"/>
      <name val="Calibri"/>
      <family val="2"/>
      <scheme val="minor"/>
    </font>
    <font>
      <sz val="9"/>
      <color theme="1"/>
      <name val="Rockwell"/>
      <family val="1"/>
    </font>
    <font>
      <sz val="9"/>
      <name val="Rockwell"/>
      <family val="1"/>
    </font>
    <font>
      <sz val="9"/>
      <color indexed="8"/>
      <name val="Arial Narrow"/>
      <family val="2"/>
    </font>
    <font>
      <sz val="9"/>
      <name val="Arial Narrow"/>
      <family val="2"/>
    </font>
    <font>
      <sz val="11"/>
      <name val="Calibri"/>
      <family val="2"/>
      <scheme val="minor"/>
    </font>
    <font>
      <sz val="9"/>
      <color theme="1"/>
      <name val="Arial Narrow"/>
      <family val="2"/>
    </font>
    <font>
      <sz val="9"/>
      <name val="Arial"/>
      <family val="2"/>
    </font>
    <font>
      <sz val="8"/>
      <name val="Arial"/>
      <family val="2"/>
    </font>
    <font>
      <sz val="10"/>
      <name val="Arial Narrow"/>
      <family val="2"/>
    </font>
    <font>
      <b/>
      <sz val="10"/>
      <name val="Arial Narrow"/>
      <family val="2"/>
    </font>
    <font>
      <sz val="11"/>
      <color indexed="8"/>
      <name val="Arial"/>
      <family val="2"/>
    </font>
    <font>
      <sz val="11"/>
      <name val="Arial"/>
      <family val="2"/>
    </font>
    <font>
      <sz val="11"/>
      <name val="Arial"/>
      <family val="2"/>
      <charset val="1"/>
    </font>
    <font>
      <b/>
      <sz val="12"/>
      <name val="Arial"/>
      <family val="2"/>
    </font>
    <font>
      <sz val="12"/>
      <name val="Arial"/>
      <family val="2"/>
      <charset val="1"/>
    </font>
    <font>
      <sz val="11"/>
      <color theme="0"/>
      <name val="Arial"/>
      <family val="2"/>
    </font>
    <font>
      <sz val="11"/>
      <color theme="0"/>
      <name val="Arial"/>
      <family val="2"/>
      <charset val="1"/>
    </font>
    <font>
      <sz val="10"/>
      <color theme="1"/>
      <name val="Calibri"/>
      <family val="2"/>
      <scheme val="minor"/>
    </font>
    <font>
      <sz val="10"/>
      <name val="Arial"/>
      <family val="2"/>
      <charset val="1"/>
    </font>
    <font>
      <b/>
      <sz val="10"/>
      <name val="Arial"/>
      <family val="2"/>
    </font>
    <font>
      <sz val="11"/>
      <name val="Cambria"/>
      <family val="1"/>
      <scheme val="major"/>
    </font>
    <font>
      <b/>
      <u/>
      <sz val="12"/>
      <color indexed="8"/>
      <name val="Arial"/>
      <family val="2"/>
    </font>
    <font>
      <b/>
      <sz val="12"/>
      <name val="Times New Roman"/>
      <family val="1"/>
    </font>
    <font>
      <sz val="12"/>
      <name val="Times New Roman"/>
      <family val="1"/>
      <charset val="1"/>
    </font>
    <font>
      <sz val="11"/>
      <color theme="1"/>
      <name val="Calibri"/>
      <family val="2"/>
      <charset val="1"/>
      <scheme val="minor"/>
    </font>
    <font>
      <sz val="11"/>
      <color indexed="8"/>
      <name val="Calibri"/>
      <family val="2"/>
      <charset val="1"/>
    </font>
    <font>
      <sz val="10"/>
      <name val="Arial"/>
      <family val="2"/>
    </font>
    <font>
      <b/>
      <sz val="18"/>
      <color theme="3"/>
      <name val="Cambria"/>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sz val="11"/>
      <color rgb="FF9C0006"/>
      <name val="Calibri"/>
      <family val="2"/>
      <scheme val="minor"/>
    </font>
    <font>
      <b/>
      <sz val="11"/>
      <color theme="1"/>
      <name val="Calibri"/>
      <family val="2"/>
      <scheme val="minor"/>
    </font>
    <font>
      <sz val="11"/>
      <color rgb="FFFF0000"/>
      <name val="Calibri"/>
      <family val="2"/>
      <scheme val="minor"/>
    </font>
    <font>
      <b/>
      <sz val="13"/>
      <color theme="3"/>
      <name val="Calibri"/>
      <family val="2"/>
      <scheme val="minor"/>
    </font>
    <font>
      <b/>
      <sz val="11"/>
      <color rgb="FF3F3F3F"/>
      <name val="Calibri"/>
      <family val="2"/>
      <scheme val="minor"/>
    </font>
    <font>
      <b/>
      <sz val="11"/>
      <color theme="3"/>
      <name val="Calibri"/>
      <family val="2"/>
      <scheme val="minor"/>
    </font>
    <font>
      <i/>
      <sz val="11"/>
      <color rgb="FF7F7F7F"/>
      <name val="Calibri"/>
      <family val="2"/>
      <scheme val="minor"/>
    </font>
    <font>
      <sz val="11"/>
      <color rgb="FF3F3F76"/>
      <name val="Calibri"/>
      <family val="2"/>
      <scheme val="minor"/>
    </font>
    <font>
      <sz val="11"/>
      <color rgb="FFFA7D00"/>
      <name val="Calibri"/>
      <family val="2"/>
      <scheme val="minor"/>
    </font>
    <font>
      <sz val="11"/>
      <color rgb="FF006100"/>
      <name val="Calibri"/>
      <family val="2"/>
      <scheme val="minor"/>
    </font>
    <font>
      <b/>
      <sz val="11"/>
      <color rgb="FFFA7D00"/>
      <name val="Calibri"/>
      <family val="2"/>
      <scheme val="minor"/>
    </font>
    <font>
      <sz val="11"/>
      <color rgb="FF9C6500"/>
      <name val="Calibri"/>
      <family val="2"/>
      <scheme val="minor"/>
    </font>
    <font>
      <sz val="11"/>
      <color theme="0"/>
      <name val="Calibri"/>
      <family val="2"/>
      <scheme val="minor"/>
    </font>
    <font>
      <b/>
      <sz val="15"/>
      <color theme="3"/>
      <name val="Calibri"/>
      <family val="2"/>
      <scheme val="minor"/>
    </font>
    <font>
      <b/>
      <sz val="18"/>
      <color theme="3"/>
      <name val="Cambria"/>
      <family val="2"/>
      <scheme val="major"/>
    </font>
    <font>
      <sz val="18"/>
      <color theme="3"/>
      <name val="Cambria"/>
      <family val="2"/>
      <charset val="1"/>
      <scheme val="major"/>
    </font>
    <font>
      <sz val="18"/>
      <color theme="3"/>
      <name val="Cambria"/>
      <family val="2"/>
      <scheme val="major"/>
    </font>
    <font>
      <b/>
      <sz val="11"/>
      <color theme="0"/>
      <name val="Calibri"/>
      <family val="2"/>
      <scheme val="minor"/>
    </font>
    <font>
      <sz val="11"/>
      <color rgb="FF000000"/>
      <name val="Calibri"/>
      <family val="2"/>
      <charset val="1"/>
      <scheme val="minor"/>
    </font>
    <font>
      <sz val="11"/>
      <color rgb="FF9C5700"/>
      <name val="Calibri"/>
      <family val="2"/>
      <scheme val="minor"/>
    </font>
    <font>
      <sz val="11"/>
      <color theme="1"/>
      <name val="Calibri"/>
      <family val="2"/>
      <scheme val="minor"/>
    </font>
    <font>
      <sz val="10"/>
      <name val="Arial"/>
      <family val="2"/>
    </font>
    <font>
      <b/>
      <sz val="10"/>
      <color indexed="8"/>
      <name val="Times New Roman"/>
      <family val="1"/>
    </font>
  </fonts>
  <fills count="40">
    <fill>
      <patternFill patternType="none"/>
    </fill>
    <fill>
      <patternFill patternType="gray125"/>
    </fill>
    <fill>
      <patternFill patternType="solid">
        <fgColor indexed="9"/>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5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bottom style="thin">
        <color indexed="8"/>
      </bottom>
      <diagonal/>
    </border>
    <border>
      <left style="thin">
        <color indexed="8"/>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8"/>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s>
  <cellStyleXfs count="155">
    <xf numFmtId="0" fontId="0" fillId="0" borderId="0"/>
    <xf numFmtId="0" fontId="3" fillId="2" borderId="0"/>
    <xf numFmtId="0" fontId="18" fillId="0" borderId="0"/>
    <xf numFmtId="0" fontId="18" fillId="0" borderId="0"/>
    <xf numFmtId="0" fontId="18" fillId="0" borderId="0"/>
    <xf numFmtId="0" fontId="18" fillId="0" borderId="0"/>
    <xf numFmtId="164" fontId="2" fillId="0" borderId="0" applyFont="0" applyFill="0" applyBorder="0" applyAlignment="0" applyProtection="0"/>
    <xf numFmtId="164" fontId="18" fillId="0" borderId="0" applyFont="0" applyFill="0" applyBorder="0" applyAlignment="0" applyProtection="0"/>
    <xf numFmtId="0" fontId="45" fillId="0" borderId="0"/>
    <xf numFmtId="0" fontId="18" fillId="0" borderId="0"/>
    <xf numFmtId="0" fontId="18" fillId="0" borderId="0"/>
    <xf numFmtId="0" fontId="46" fillId="0" borderId="0"/>
    <xf numFmtId="0" fontId="2" fillId="0" borderId="0"/>
    <xf numFmtId="0" fontId="2" fillId="0" borderId="0"/>
    <xf numFmtId="0" fontId="2" fillId="0" borderId="0"/>
    <xf numFmtId="0" fontId="2" fillId="0" borderId="0"/>
    <xf numFmtId="0" fontId="2" fillId="0" borderId="0"/>
    <xf numFmtId="0" fontId="47" fillId="0" borderId="0"/>
    <xf numFmtId="164" fontId="47" fillId="0" borderId="0" applyFont="0" applyFill="0" applyBorder="0" applyAlignment="0" applyProtection="0"/>
    <xf numFmtId="0" fontId="49" fillId="0" borderId="37" applyNumberFormat="0" applyFill="0" applyAlignment="0" applyProtection="0"/>
    <xf numFmtId="0" fontId="50" fillId="0" borderId="38" applyNumberFormat="0" applyFill="0" applyAlignment="0" applyProtection="0"/>
    <xf numFmtId="0" fontId="51" fillId="0" borderId="39" applyNumberFormat="0" applyFill="0" applyAlignment="0" applyProtection="0"/>
    <xf numFmtId="0" fontId="51" fillId="0" borderId="0" applyNumberFormat="0" applyFill="0" applyBorder="0" applyAlignment="0" applyProtection="0"/>
    <xf numFmtId="0" fontId="52" fillId="9" borderId="0" applyNumberFormat="0" applyBorder="0" applyAlignment="0" applyProtection="0"/>
    <xf numFmtId="0" fontId="53" fillId="10" borderId="0" applyNumberFormat="0" applyBorder="0" applyAlignment="0" applyProtection="0"/>
    <xf numFmtId="0" fontId="54" fillId="11" borderId="0" applyNumberFormat="0" applyBorder="0" applyAlignment="0" applyProtection="0"/>
    <xf numFmtId="0" fontId="55" fillId="12" borderId="40" applyNumberFormat="0" applyAlignment="0" applyProtection="0"/>
    <xf numFmtId="0" fontId="56" fillId="13" borderId="41" applyNumberFormat="0" applyAlignment="0" applyProtection="0"/>
    <xf numFmtId="0" fontId="57" fillId="13" borderId="40" applyNumberFormat="0" applyAlignment="0" applyProtection="0"/>
    <xf numFmtId="0" fontId="58" fillId="0" borderId="42" applyNumberFormat="0" applyFill="0" applyAlignment="0" applyProtection="0"/>
    <xf numFmtId="0" fontId="59" fillId="14" borderId="43" applyNumberForma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45" applyNumberFormat="0" applyFill="0" applyAlignment="0" applyProtection="0"/>
    <xf numFmtId="0" fontId="6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63" fillId="19" borderId="0" applyNumberFormat="0" applyBorder="0" applyAlignment="0" applyProtection="0"/>
    <xf numFmtId="0" fontId="6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63" fillId="27" borderId="0" applyNumberFormat="0" applyBorder="0" applyAlignment="0" applyProtection="0"/>
    <xf numFmtId="0" fontId="6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63" fillId="31" borderId="0" applyNumberFormat="0" applyBorder="0" applyAlignment="0" applyProtection="0"/>
    <xf numFmtId="0" fontId="6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63" fillId="35" borderId="0" applyNumberFormat="0" applyBorder="0" applyAlignment="0" applyProtection="0"/>
    <xf numFmtId="0" fontId="63"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63" fillId="39" borderId="0" applyNumberFormat="0" applyBorder="0" applyAlignment="0" applyProtection="0"/>
    <xf numFmtId="0" fontId="18" fillId="0" borderId="0"/>
    <xf numFmtId="0" fontId="2" fillId="0" borderId="0"/>
    <xf numFmtId="0" fontId="1" fillId="0" borderId="0"/>
    <xf numFmtId="0" fontId="18" fillId="0" borderId="0"/>
    <xf numFmtId="0" fontId="18" fillId="0" borderId="0"/>
    <xf numFmtId="0" fontId="2" fillId="0" borderId="0"/>
    <xf numFmtId="0" fontId="2" fillId="0" borderId="0">
      <alignment vertical="center"/>
    </xf>
    <xf numFmtId="0" fontId="18" fillId="0" borderId="0"/>
    <xf numFmtId="0" fontId="2" fillId="0" borderId="0"/>
    <xf numFmtId="0" fontId="18" fillId="0" borderId="0"/>
    <xf numFmtId="0" fontId="2" fillId="0" borderId="0"/>
    <xf numFmtId="0" fontId="1" fillId="0" borderId="0"/>
    <xf numFmtId="0" fontId="46" fillId="0" borderId="0"/>
    <xf numFmtId="0" fontId="2" fillId="0" borderId="0"/>
    <xf numFmtId="0" fontId="1" fillId="15" borderId="44" applyNumberFormat="0" applyFont="0" applyAlignment="0" applyProtection="0"/>
    <xf numFmtId="0" fontId="2" fillId="0" borderId="0"/>
    <xf numFmtId="0" fontId="18" fillId="0" borderId="0"/>
    <xf numFmtId="0" fontId="18" fillId="0" borderId="0"/>
    <xf numFmtId="0" fontId="18" fillId="0" borderId="0"/>
    <xf numFmtId="0" fontId="2" fillId="0" borderId="0"/>
    <xf numFmtId="0" fontId="2" fillId="0" borderId="0"/>
    <xf numFmtId="0" fontId="46" fillId="0" borderId="0"/>
    <xf numFmtId="0" fontId="2" fillId="0" borderId="0"/>
    <xf numFmtId="0" fontId="2" fillId="0" borderId="0"/>
    <xf numFmtId="0" fontId="79" fillId="0" borderId="0" applyNumberFormat="0" applyFill="0" applyBorder="0" applyAlignment="0" applyProtection="0"/>
    <xf numFmtId="0" fontId="7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8" fillId="0" borderId="0"/>
    <xf numFmtId="0" fontId="79" fillId="0" borderId="0" applyNumberFormat="0" applyFill="0" applyBorder="0" applyAlignment="0" applyProtection="0"/>
    <xf numFmtId="0" fontId="18" fillId="0" borderId="0"/>
    <xf numFmtId="0" fontId="80" fillId="0" borderId="0" applyNumberFormat="0" applyFill="0" applyBorder="0" applyAlignment="0" applyProtection="0"/>
    <xf numFmtId="0" fontId="77" fillId="0" borderId="37" applyNumberFormat="0" applyFill="0" applyAlignment="0" applyProtection="0"/>
    <xf numFmtId="0" fontId="67" fillId="0" borderId="38" applyNumberFormat="0" applyFill="0" applyAlignment="0" applyProtection="0"/>
    <xf numFmtId="0" fontId="69" fillId="0" borderId="39" applyNumberFormat="0" applyFill="0" applyAlignment="0" applyProtection="0"/>
    <xf numFmtId="0" fontId="69" fillId="0" borderId="0" applyNumberFormat="0" applyFill="0" applyBorder="0" applyAlignment="0" applyProtection="0"/>
    <xf numFmtId="0" fontId="73" fillId="9" borderId="0" applyNumberFormat="0" applyBorder="0" applyAlignment="0" applyProtection="0"/>
    <xf numFmtId="0" fontId="64" fillId="10" borderId="0" applyNumberFormat="0" applyBorder="0" applyAlignment="0" applyProtection="0"/>
    <xf numFmtId="0" fontId="75" fillId="11" borderId="0" applyNumberFormat="0" applyBorder="0" applyAlignment="0" applyProtection="0"/>
    <xf numFmtId="0" fontId="71" fillId="12" borderId="40" applyNumberFormat="0" applyAlignment="0" applyProtection="0"/>
    <xf numFmtId="0" fontId="68" fillId="13" borderId="41" applyNumberFormat="0" applyAlignment="0" applyProtection="0"/>
    <xf numFmtId="0" fontId="74" fillId="13" borderId="40" applyNumberFormat="0" applyAlignment="0" applyProtection="0"/>
    <xf numFmtId="0" fontId="72" fillId="0" borderId="42" applyNumberFormat="0" applyFill="0" applyAlignment="0" applyProtection="0"/>
    <xf numFmtId="0" fontId="81" fillId="14" borderId="43" applyNumberFormat="0" applyAlignment="0" applyProtection="0"/>
    <xf numFmtId="0" fontId="66" fillId="0" borderId="0" applyNumberFormat="0" applyFill="0" applyBorder="0" applyAlignment="0" applyProtection="0"/>
    <xf numFmtId="0" fontId="2" fillId="15" borderId="44" applyNumberFormat="0" applyFont="0" applyAlignment="0" applyProtection="0"/>
    <xf numFmtId="0" fontId="70" fillId="0" borderId="0" applyNumberFormat="0" applyFill="0" applyBorder="0" applyAlignment="0" applyProtection="0"/>
    <xf numFmtId="0" fontId="65" fillId="0" borderId="45" applyNumberFormat="0" applyFill="0" applyAlignment="0" applyProtection="0"/>
    <xf numFmtId="0" fontId="76"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76" fillId="31" borderId="0" applyNumberFormat="0" applyBorder="0" applyAlignment="0" applyProtection="0"/>
    <xf numFmtId="0" fontId="76"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76" fillId="35" borderId="0" applyNumberFormat="0" applyBorder="0" applyAlignment="0" applyProtection="0"/>
    <xf numFmtId="0" fontId="76"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76" fillId="39" borderId="0" applyNumberFormat="0" applyBorder="0" applyAlignment="0" applyProtection="0"/>
    <xf numFmtId="0" fontId="78" fillId="0" borderId="0" applyNumberFormat="0" applyFill="0" applyBorder="0" applyAlignment="0" applyProtection="0"/>
    <xf numFmtId="0" fontId="82" fillId="0" borderId="0"/>
    <xf numFmtId="0" fontId="48" fillId="0" borderId="0" applyNumberFormat="0" applyFill="0" applyBorder="0" applyAlignment="0" applyProtection="0"/>
    <xf numFmtId="0" fontId="83" fillId="11" borderId="0" applyNumberFormat="0" applyBorder="0" applyAlignment="0" applyProtection="0"/>
    <xf numFmtId="0" fontId="2" fillId="35"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9" borderId="0" applyNumberFormat="0" applyBorder="0" applyAlignment="0" applyProtection="0"/>
    <xf numFmtId="0" fontId="2" fillId="39" borderId="0" applyNumberFormat="0" applyBorder="0" applyAlignment="0" applyProtection="0"/>
    <xf numFmtId="0" fontId="18" fillId="0" borderId="0"/>
    <xf numFmtId="0" fontId="2" fillId="0" borderId="0"/>
    <xf numFmtId="0" fontId="84" fillId="0" borderId="0"/>
    <xf numFmtId="0" fontId="85" fillId="0" borderId="0"/>
    <xf numFmtId="0" fontId="84" fillId="0" borderId="0"/>
    <xf numFmtId="0" fontId="85" fillId="0" borderId="0"/>
    <xf numFmtId="0" fontId="84" fillId="0" borderId="0"/>
    <xf numFmtId="0" fontId="85" fillId="0" borderId="0"/>
    <xf numFmtId="0" fontId="84" fillId="0" borderId="0"/>
    <xf numFmtId="0" fontId="85" fillId="0" borderId="0"/>
    <xf numFmtId="0" fontId="84" fillId="0" borderId="0"/>
    <xf numFmtId="0" fontId="85" fillId="0" borderId="0"/>
  </cellStyleXfs>
  <cellXfs count="211">
    <xf numFmtId="0" fontId="0" fillId="0" borderId="0" xfId="0"/>
    <xf numFmtId="0" fontId="3" fillId="2" borderId="0" xfId="1" applyAlignment="1">
      <alignment vertical="center"/>
    </xf>
    <xf numFmtId="0" fontId="5" fillId="3" borderId="1" xfId="1" applyFont="1" applyFill="1" applyBorder="1" applyAlignment="1">
      <alignment horizontal="left" vertical="center"/>
    </xf>
    <xf numFmtId="0" fontId="7" fillId="0" borderId="0" xfId="1" applyFont="1" applyFill="1" applyAlignment="1">
      <alignment horizontal="center" vertical="center"/>
    </xf>
    <xf numFmtId="0" fontId="3" fillId="2" borderId="0" xfId="1" applyFont="1" applyAlignment="1">
      <alignment vertical="center"/>
    </xf>
    <xf numFmtId="0" fontId="8" fillId="0" borderId="0" xfId="1" applyFont="1" applyFill="1" applyAlignment="1">
      <alignment vertical="center"/>
    </xf>
    <xf numFmtId="0" fontId="9" fillId="0" borderId="0" xfId="1" applyFont="1" applyFill="1" applyAlignment="1">
      <alignment vertical="center"/>
    </xf>
    <xf numFmtId="0" fontId="10" fillId="0" borderId="0" xfId="1" applyFont="1" applyFill="1" applyAlignment="1">
      <alignment vertical="center"/>
    </xf>
    <xf numFmtId="0" fontId="11" fillId="2" borderId="0" xfId="1" applyFont="1" applyAlignment="1">
      <alignment vertical="center"/>
    </xf>
    <xf numFmtId="0" fontId="12" fillId="2" borderId="0" xfId="1" applyFont="1" applyAlignment="1">
      <alignment vertical="center"/>
    </xf>
    <xf numFmtId="0" fontId="11" fillId="2" borderId="0" xfId="1" applyFont="1" applyAlignment="1">
      <alignment horizontal="left" vertical="center"/>
    </xf>
    <xf numFmtId="0" fontId="3" fillId="2" borderId="0" xfId="1" applyAlignment="1">
      <alignment horizontal="center" vertical="center"/>
    </xf>
    <xf numFmtId="0" fontId="11" fillId="2" borderId="0" xfId="1" quotePrefix="1" applyFont="1" applyAlignment="1">
      <alignment horizontal="center" vertical="center"/>
    </xf>
    <xf numFmtId="0" fontId="13" fillId="2" borderId="0" xfId="1" applyFont="1" applyAlignment="1">
      <alignment vertical="center"/>
    </xf>
    <xf numFmtId="0" fontId="3" fillId="0" borderId="0" xfId="1" applyFill="1" applyAlignment="1">
      <alignment horizontal="center" vertical="center"/>
    </xf>
    <xf numFmtId="0" fontId="9" fillId="4" borderId="2" xfId="1" applyFont="1" applyFill="1" applyBorder="1" applyAlignment="1">
      <alignment vertical="center"/>
    </xf>
    <xf numFmtId="0" fontId="9" fillId="4" borderId="3" xfId="1" applyFont="1" applyFill="1" applyBorder="1" applyAlignment="1">
      <alignment vertical="center"/>
    </xf>
    <xf numFmtId="0" fontId="14" fillId="4" borderId="7" xfId="1" applyFont="1" applyFill="1" applyBorder="1" applyAlignment="1">
      <alignment horizontal="center" vertical="center"/>
    </xf>
    <xf numFmtId="0" fontId="16" fillId="2" borderId="0" xfId="1" applyFont="1" applyAlignment="1"/>
    <xf numFmtId="0" fontId="9" fillId="4" borderId="14" xfId="1" applyFont="1" applyFill="1" applyBorder="1" applyAlignment="1">
      <alignment horizontal="center" vertical="center"/>
    </xf>
    <xf numFmtId="0" fontId="14" fillId="4" borderId="6" xfId="1" applyFont="1" applyFill="1" applyBorder="1" applyAlignment="1">
      <alignment horizontal="center" vertical="center"/>
    </xf>
    <xf numFmtId="0" fontId="9" fillId="4" borderId="14" xfId="1" applyFont="1" applyFill="1" applyBorder="1" applyAlignment="1">
      <alignment vertical="center"/>
    </xf>
    <xf numFmtId="0" fontId="9" fillId="4" borderId="6" xfId="1" applyFont="1" applyFill="1" applyBorder="1" applyAlignment="1">
      <alignment horizontal="center" vertical="center"/>
    </xf>
    <xf numFmtId="0" fontId="9" fillId="5" borderId="6" xfId="1" applyFont="1" applyFill="1" applyBorder="1" applyAlignment="1">
      <alignment horizontal="center" vertical="center"/>
    </xf>
    <xf numFmtId="0" fontId="14" fillId="4" borderId="15" xfId="1" applyFont="1" applyFill="1" applyBorder="1" applyAlignment="1">
      <alignment horizontal="center" vertical="center"/>
    </xf>
    <xf numFmtId="0" fontId="16" fillId="6" borderId="16" xfId="1" applyFont="1" applyFill="1" applyBorder="1" applyAlignment="1">
      <alignment horizontal="center" vertical="center"/>
    </xf>
    <xf numFmtId="0" fontId="16" fillId="6" borderId="6" xfId="1" applyFont="1" applyFill="1" applyBorder="1" applyAlignment="1">
      <alignment horizontal="center" vertical="center"/>
    </xf>
    <xf numFmtId="0" fontId="9" fillId="0" borderId="10" xfId="1" applyFont="1" applyFill="1" applyBorder="1" applyAlignment="1">
      <alignment vertical="center"/>
    </xf>
    <xf numFmtId="0" fontId="20" fillId="2" borderId="10" xfId="1" applyFont="1" applyBorder="1" applyAlignment="1">
      <alignment vertical="center" wrapText="1"/>
    </xf>
    <xf numFmtId="0" fontId="21" fillId="0" borderId="10" xfId="1" applyFont="1" applyFill="1" applyBorder="1" applyAlignment="1">
      <alignment horizontal="left" vertical="center"/>
    </xf>
    <xf numFmtId="165" fontId="22" fillId="0" borderId="10" xfId="1" applyNumberFormat="1" applyFont="1" applyFill="1" applyBorder="1" applyAlignment="1">
      <alignment horizontal="left" vertical="center"/>
    </xf>
    <xf numFmtId="0" fontId="23" fillId="0" borderId="10" xfId="1" applyFont="1" applyFill="1" applyBorder="1" applyAlignment="1">
      <alignment horizontal="left" vertical="center"/>
    </xf>
    <xf numFmtId="0" fontId="24" fillId="0" borderId="10" xfId="1" applyFont="1" applyFill="1" applyBorder="1" applyAlignment="1">
      <alignment horizontal="left" vertical="center"/>
    </xf>
    <xf numFmtId="1" fontId="25" fillId="0" borderId="10" xfId="1" applyNumberFormat="1" applyFont="1" applyFill="1" applyBorder="1" applyAlignment="1">
      <alignment horizontal="center" vertical="center"/>
    </xf>
    <xf numFmtId="1" fontId="26" fillId="0" borderId="10" xfId="1" applyNumberFormat="1" applyFont="1" applyFill="1" applyBorder="1" applyAlignment="1">
      <alignment horizontal="center" vertical="center"/>
    </xf>
    <xf numFmtId="1" fontId="27" fillId="0" borderId="10" xfId="1" applyNumberFormat="1" applyFont="1" applyFill="1" applyBorder="1" applyAlignment="1">
      <alignment horizontal="center" vertical="center" wrapText="1"/>
    </xf>
    <xf numFmtId="1" fontId="24" fillId="0" borderId="10" xfId="1" applyNumberFormat="1" applyFont="1" applyFill="1" applyBorder="1" applyAlignment="1">
      <alignment horizontal="center" vertical="center" wrapText="1"/>
    </xf>
    <xf numFmtId="1" fontId="24" fillId="0" borderId="10" xfId="1" applyNumberFormat="1" applyFont="1" applyFill="1" applyBorder="1" applyAlignment="1" applyProtection="1">
      <alignment horizontal="center" vertical="center" wrapText="1"/>
      <protection locked="0"/>
    </xf>
    <xf numFmtId="1" fontId="24" fillId="0" borderId="10" xfId="1" applyNumberFormat="1" applyFont="1" applyFill="1" applyBorder="1" applyAlignment="1">
      <alignment horizontal="center" vertical="center"/>
    </xf>
    <xf numFmtId="1" fontId="18" fillId="0" borderId="10" xfId="1" applyNumberFormat="1" applyFont="1" applyFill="1" applyBorder="1" applyAlignment="1">
      <alignment horizontal="center" vertical="center"/>
    </xf>
    <xf numFmtId="1" fontId="29" fillId="0" borderId="10" xfId="1" quotePrefix="1" applyNumberFormat="1" applyFont="1" applyFill="1" applyBorder="1" applyAlignment="1">
      <alignment horizontal="center" vertical="center"/>
    </xf>
    <xf numFmtId="1" fontId="29" fillId="0" borderId="10" xfId="1" applyNumberFormat="1" applyFont="1" applyFill="1" applyBorder="1" applyAlignment="1">
      <alignment horizontal="center" vertical="center"/>
    </xf>
    <xf numFmtId="1" fontId="29" fillId="0" borderId="10" xfId="1" applyNumberFormat="1" applyFont="1" applyFill="1" applyBorder="1" applyAlignment="1">
      <alignment horizontal="left" vertical="center"/>
    </xf>
    <xf numFmtId="0" fontId="3" fillId="7" borderId="10" xfId="1" applyFill="1" applyBorder="1" applyAlignment="1">
      <alignment vertical="center"/>
    </xf>
    <xf numFmtId="0" fontId="3" fillId="7" borderId="10" xfId="1" applyFill="1" applyBorder="1" applyAlignment="1">
      <alignment horizontal="center" vertical="center"/>
    </xf>
    <xf numFmtId="0" fontId="16" fillId="0" borderId="7" xfId="1" applyFont="1" applyFill="1" applyBorder="1" applyAlignment="1">
      <alignment horizontal="center" vertical="center"/>
    </xf>
    <xf numFmtId="0" fontId="16" fillId="0" borderId="8" xfId="1" applyFont="1" applyFill="1" applyBorder="1" applyAlignment="1">
      <alignment horizontal="left" vertical="center"/>
    </xf>
    <xf numFmtId="0" fontId="12" fillId="0" borderId="8" xfId="1" applyFont="1" applyFill="1" applyBorder="1" applyAlignment="1">
      <alignment horizontal="left" vertical="center"/>
    </xf>
    <xf numFmtId="0" fontId="16" fillId="0" borderId="9" xfId="1" applyFont="1" applyFill="1" applyBorder="1" applyAlignment="1">
      <alignment horizontal="center" vertical="center"/>
    </xf>
    <xf numFmtId="0" fontId="2" fillId="2" borderId="10" xfId="1" applyFont="1" applyBorder="1" applyAlignment="1">
      <alignment vertical="center" wrapText="1"/>
    </xf>
    <xf numFmtId="0" fontId="28" fillId="7" borderId="10" xfId="1" applyFont="1" applyFill="1" applyBorder="1" applyAlignment="1">
      <alignment vertical="center"/>
    </xf>
    <xf numFmtId="0" fontId="31" fillId="0" borderId="21" xfId="1" applyFont="1" applyFill="1" applyBorder="1" applyAlignment="1">
      <alignment horizontal="center" vertical="center"/>
    </xf>
    <xf numFmtId="1" fontId="32" fillId="0" borderId="21" xfId="1" applyNumberFormat="1" applyFont="1" applyFill="1" applyBorder="1" applyAlignment="1">
      <alignment horizontal="center" vertical="center"/>
    </xf>
    <xf numFmtId="0" fontId="33" fillId="0" borderId="21" xfId="1" applyFont="1" applyFill="1" applyBorder="1" applyAlignment="1">
      <alignment horizontal="center" vertical="center"/>
    </xf>
    <xf numFmtId="165" fontId="32" fillId="0" borderId="24" xfId="3" applyNumberFormat="1" applyFont="1" applyBorder="1" applyAlignment="1">
      <alignment horizontal="center" vertical="center"/>
    </xf>
    <xf numFmtId="0" fontId="31" fillId="0" borderId="25" xfId="1" applyFont="1" applyFill="1" applyBorder="1" applyAlignment="1">
      <alignment horizontal="center" vertical="center"/>
    </xf>
    <xf numFmtId="1" fontId="32" fillId="0" borderId="25" xfId="1" applyNumberFormat="1" applyFont="1" applyFill="1" applyBorder="1" applyAlignment="1">
      <alignment horizontal="center" vertical="center"/>
    </xf>
    <xf numFmtId="0" fontId="3" fillId="0" borderId="8" xfId="1" applyFont="1" applyFill="1" applyBorder="1" applyAlignment="1">
      <alignment horizontal="left" vertical="center"/>
    </xf>
    <xf numFmtId="165" fontId="3" fillId="0" borderId="9" xfId="3" applyNumberFormat="1" applyFont="1" applyBorder="1" applyAlignment="1">
      <alignment horizontal="center" vertical="center"/>
    </xf>
    <xf numFmtId="0" fontId="20" fillId="0" borderId="10" xfId="1" applyFont="1" applyFill="1" applyBorder="1" applyAlignment="1">
      <alignment vertical="center" wrapText="1"/>
    </xf>
    <xf numFmtId="1" fontId="3" fillId="0" borderId="10" xfId="1" applyNumberFormat="1" applyFill="1" applyBorder="1" applyAlignment="1">
      <alignment horizontal="center" vertical="center"/>
    </xf>
    <xf numFmtId="0" fontId="11" fillId="0" borderId="8" xfId="1" applyFont="1" applyFill="1" applyBorder="1" applyAlignment="1">
      <alignment horizontal="left" vertical="center"/>
    </xf>
    <xf numFmtId="1" fontId="3" fillId="0" borderId="8" xfId="1" applyNumberFormat="1" applyFont="1" applyFill="1" applyBorder="1" applyAlignment="1">
      <alignment horizontal="center" vertical="center"/>
    </xf>
    <xf numFmtId="0" fontId="35" fillId="0" borderId="8" xfId="1" applyFont="1" applyFill="1" applyBorder="1" applyAlignment="1">
      <alignment horizontal="center" vertical="center"/>
    </xf>
    <xf numFmtId="0" fontId="2" fillId="8" borderId="10" xfId="1" applyFont="1" applyFill="1" applyBorder="1" applyAlignment="1">
      <alignment vertical="center" wrapText="1"/>
    </xf>
    <xf numFmtId="0" fontId="20" fillId="8" borderId="10" xfId="1" applyFont="1" applyFill="1" applyBorder="1" applyAlignment="1">
      <alignment vertical="center" wrapText="1"/>
    </xf>
    <xf numFmtId="0" fontId="34" fillId="2" borderId="0" xfId="1" applyFont="1" applyAlignment="1">
      <alignment vertical="center"/>
    </xf>
    <xf numFmtId="0" fontId="32" fillId="0" borderId="0" xfId="1" applyFont="1" applyFill="1" applyBorder="1" applyAlignment="1">
      <alignment horizontal="center" vertical="center"/>
    </xf>
    <xf numFmtId="0" fontId="31" fillId="0" borderId="0" xfId="1" applyFont="1" applyFill="1" applyBorder="1" applyAlignment="1">
      <alignment horizontal="left" vertical="center"/>
    </xf>
    <xf numFmtId="0" fontId="32" fillId="0" borderId="0" xfId="1" applyFont="1" applyFill="1" applyBorder="1" applyAlignment="1">
      <alignment vertical="center"/>
    </xf>
    <xf numFmtId="1" fontId="36" fillId="0" borderId="0" xfId="1" applyNumberFormat="1" applyFont="1" applyFill="1" applyBorder="1" applyAlignment="1">
      <alignment horizontal="center" vertical="center"/>
    </xf>
    <xf numFmtId="0" fontId="37" fillId="0" borderId="0" xfId="1" applyFont="1" applyFill="1" applyBorder="1" applyAlignment="1">
      <alignment horizontal="center" vertical="center"/>
    </xf>
    <xf numFmtId="0" fontId="36" fillId="0" borderId="0" xfId="1" applyFont="1" applyFill="1" applyBorder="1" applyAlignment="1">
      <alignment horizontal="left" vertical="center"/>
    </xf>
    <xf numFmtId="165" fontId="36" fillId="0" borderId="0" xfId="3" applyNumberFormat="1" applyFont="1" applyBorder="1" applyAlignment="1">
      <alignment horizontal="left" vertical="center"/>
    </xf>
    <xf numFmtId="0" fontId="3" fillId="2" borderId="0" xfId="1" applyFont="1" applyAlignment="1">
      <alignment horizontal="left" vertical="center" wrapText="1"/>
    </xf>
    <xf numFmtId="0" fontId="3" fillId="2" borderId="0" xfId="1" applyFont="1" applyAlignment="1">
      <alignment horizontal="center" vertical="center"/>
    </xf>
    <xf numFmtId="0" fontId="39" fillId="2" borderId="0" xfId="1" applyFont="1" applyAlignment="1">
      <alignment horizontal="center" vertical="center"/>
    </xf>
    <xf numFmtId="0" fontId="40" fillId="2" borderId="0" xfId="1" applyFont="1" applyAlignment="1">
      <alignment horizontal="center" vertical="center"/>
    </xf>
    <xf numFmtId="0" fontId="40" fillId="2" borderId="0" xfId="1" applyFont="1" applyAlignment="1">
      <alignment horizontal="center" vertical="center" wrapText="1"/>
    </xf>
    <xf numFmtId="0" fontId="32" fillId="2" borderId="10" xfId="1" applyFont="1" applyBorder="1" applyAlignment="1">
      <alignment horizontal="center" vertical="center"/>
    </xf>
    <xf numFmtId="0" fontId="33" fillId="2" borderId="10" xfId="1" applyFont="1" applyBorder="1" applyAlignment="1">
      <alignment horizontal="center" vertical="center"/>
    </xf>
    <xf numFmtId="166" fontId="41" fillId="0" borderId="10" xfId="1" applyNumberFormat="1" applyFont="1" applyFill="1" applyBorder="1" applyAlignment="1">
      <alignment horizontal="center" vertical="center"/>
    </xf>
    <xf numFmtId="0" fontId="33" fillId="2" borderId="10" xfId="1" applyFont="1" applyBorder="1" applyAlignment="1">
      <alignment vertical="center"/>
    </xf>
    <xf numFmtId="0" fontId="3" fillId="0" borderId="10" xfId="1" applyFill="1" applyBorder="1" applyAlignment="1">
      <alignment vertical="center"/>
    </xf>
    <xf numFmtId="0" fontId="35" fillId="2" borderId="0" xfId="1" applyFont="1" applyAlignment="1">
      <alignment vertical="center"/>
    </xf>
    <xf numFmtId="0" fontId="3" fillId="2" borderId="31" xfId="1" applyFont="1" applyBorder="1" applyAlignment="1">
      <alignment horizontal="center" vertical="center"/>
    </xf>
    <xf numFmtId="0" fontId="35" fillId="2" borderId="30" xfId="1" applyFont="1" applyBorder="1" applyAlignment="1">
      <alignment vertical="center"/>
    </xf>
    <xf numFmtId="0" fontId="42" fillId="2" borderId="0" xfId="1" applyFont="1" applyAlignment="1">
      <alignment vertical="center"/>
    </xf>
    <xf numFmtId="0" fontId="32" fillId="2" borderId="0" xfId="1" applyFont="1" applyAlignment="1">
      <alignment vertical="center"/>
    </xf>
    <xf numFmtId="0" fontId="8" fillId="2" borderId="0" xfId="1" applyFont="1" applyAlignment="1">
      <alignment vertical="center"/>
    </xf>
    <xf numFmtId="0" fontId="44" fillId="2" borderId="0" xfId="1" applyFont="1" applyAlignment="1">
      <alignment vertical="center"/>
    </xf>
    <xf numFmtId="165" fontId="32" fillId="0" borderId="46" xfId="3" applyNumberFormat="1" applyFont="1" applyBorder="1" applyAlignment="1">
      <alignment horizontal="center" vertical="center"/>
    </xf>
    <xf numFmtId="1" fontId="32" fillId="0" borderId="46" xfId="1" applyNumberFormat="1" applyFont="1" applyFill="1" applyBorder="1" applyAlignment="1">
      <alignment horizontal="center" vertical="center"/>
    </xf>
    <xf numFmtId="0" fontId="33" fillId="0" borderId="46" xfId="1" applyFont="1" applyFill="1" applyBorder="1" applyAlignment="1">
      <alignment horizontal="center" vertical="center"/>
    </xf>
    <xf numFmtId="1" fontId="32" fillId="0" borderId="50" xfId="1" applyNumberFormat="1" applyFont="1" applyFill="1" applyBorder="1" applyAlignment="1">
      <alignment horizontal="center" vertical="center"/>
    </xf>
    <xf numFmtId="0" fontId="33" fillId="0" borderId="50" xfId="1" applyFont="1" applyFill="1" applyBorder="1" applyAlignment="1">
      <alignment horizontal="center" vertical="center"/>
    </xf>
    <xf numFmtId="165" fontId="32" fillId="0" borderId="51" xfId="3" applyNumberFormat="1" applyFont="1" applyBorder="1" applyAlignment="1">
      <alignment horizontal="center" vertical="center"/>
    </xf>
    <xf numFmtId="0" fontId="31" fillId="0" borderId="10" xfId="1" applyFont="1" applyFill="1" applyBorder="1" applyAlignment="1">
      <alignment horizontal="center" vertical="center"/>
    </xf>
    <xf numFmtId="0" fontId="31" fillId="0" borderId="0" xfId="1" applyFont="1" applyFill="1" applyBorder="1" applyAlignment="1">
      <alignment horizontal="center" vertical="center"/>
    </xf>
    <xf numFmtId="0" fontId="32" fillId="0" borderId="0" xfId="4" applyFont="1" applyBorder="1" applyAlignment="1">
      <alignment horizontal="left" vertical="center" wrapText="1"/>
    </xf>
    <xf numFmtId="1" fontId="32" fillId="0" borderId="0" xfId="1" applyNumberFormat="1" applyFont="1" applyFill="1" applyBorder="1" applyAlignment="1">
      <alignment horizontal="center" vertical="center"/>
    </xf>
    <xf numFmtId="0" fontId="33" fillId="0" borderId="0" xfId="1" applyFont="1" applyFill="1" applyBorder="1" applyAlignment="1">
      <alignment horizontal="center" vertical="center"/>
    </xf>
    <xf numFmtId="165" fontId="32" fillId="0" borderId="0" xfId="3" applyNumberFormat="1" applyFont="1" applyBorder="1" applyAlignment="1">
      <alignment horizontal="center" vertical="center"/>
    </xf>
    <xf numFmtId="0" fontId="19" fillId="0" borderId="10" xfId="2" applyFont="1" applyBorder="1" applyAlignment="1">
      <alignment horizontal="center"/>
    </xf>
    <xf numFmtId="0" fontId="19" fillId="0" borderId="10" xfId="2" applyFont="1" applyBorder="1" applyAlignment="1">
      <alignment horizontal="center" vertical="center"/>
    </xf>
    <xf numFmtId="0" fontId="38" fillId="8" borderId="10" xfId="1" applyFont="1" applyFill="1" applyBorder="1" applyAlignment="1">
      <alignment vertical="center"/>
    </xf>
    <xf numFmtId="1" fontId="29" fillId="0" borderId="10" xfId="1" applyNumberFormat="1" applyFont="1" applyFill="1" applyBorder="1" applyAlignment="1">
      <alignment horizontal="left" vertical="center" wrapText="1"/>
    </xf>
    <xf numFmtId="0" fontId="9" fillId="4" borderId="10" xfId="1" applyFont="1" applyFill="1" applyBorder="1" applyAlignment="1">
      <alignment horizontal="center" vertical="center"/>
    </xf>
    <xf numFmtId="0" fontId="19" fillId="0" borderId="10" xfId="2" quotePrefix="1" applyFont="1" applyBorder="1" applyAlignment="1">
      <alignment horizontal="center"/>
    </xf>
    <xf numFmtId="0" fontId="43" fillId="0" borderId="0" xfId="1" applyFont="1" applyFill="1" applyAlignment="1">
      <alignment horizontal="center" vertical="center"/>
    </xf>
    <xf numFmtId="0" fontId="16" fillId="2" borderId="0" xfId="1" applyFont="1" applyAlignment="1">
      <alignment vertical="center"/>
    </xf>
    <xf numFmtId="0" fontId="8" fillId="2" borderId="0" xfId="1" applyFont="1" applyAlignment="1">
      <alignment horizontal="left" vertical="center"/>
    </xf>
    <xf numFmtId="0" fontId="8" fillId="2" borderId="0" xfId="1" applyFont="1" applyAlignment="1">
      <alignment horizontal="center" vertical="center"/>
    </xf>
    <xf numFmtId="0" fontId="34" fillId="2" borderId="0" xfId="1" applyFont="1" applyAlignment="1">
      <alignment horizontal="left" vertical="center"/>
    </xf>
    <xf numFmtId="0" fontId="3" fillId="2" borderId="7" xfId="1" applyFont="1" applyBorder="1" applyAlignment="1">
      <alignment horizontal="left" vertical="center"/>
    </xf>
    <xf numFmtId="0" fontId="3" fillId="2" borderId="31" xfId="1" applyFont="1" applyBorder="1" applyAlignment="1">
      <alignment horizontal="left" vertical="center"/>
    </xf>
    <xf numFmtId="0" fontId="3" fillId="2" borderId="30" xfId="1" applyFont="1" applyBorder="1" applyAlignment="1">
      <alignment horizontal="left" vertical="center"/>
    </xf>
    <xf numFmtId="0" fontId="3" fillId="2" borderId="7" xfId="1" applyFont="1" applyBorder="1" applyAlignment="1">
      <alignment vertical="center"/>
    </xf>
    <xf numFmtId="0" fontId="3" fillId="2" borderId="31" xfId="1" applyFont="1" applyBorder="1" applyAlignment="1">
      <alignment vertical="center"/>
    </xf>
    <xf numFmtId="0" fontId="15" fillId="4" borderId="7" xfId="1" applyFont="1" applyFill="1" applyBorder="1" applyAlignment="1">
      <alignment horizontal="center" vertical="center"/>
    </xf>
    <xf numFmtId="0" fontId="15" fillId="4" borderId="9" xfId="1" applyFont="1" applyFill="1" applyBorder="1" applyAlignment="1">
      <alignment horizontal="center" vertical="center"/>
    </xf>
    <xf numFmtId="0" fontId="11" fillId="2" borderId="46" xfId="1" applyFont="1" applyBorder="1" applyAlignment="1">
      <alignment horizontal="left" vertical="top"/>
    </xf>
    <xf numFmtId="0" fontId="32" fillId="2" borderId="7" xfId="1" applyFont="1" applyBorder="1" applyAlignment="1">
      <alignment horizontal="left" vertical="center"/>
    </xf>
    <xf numFmtId="0" fontId="32" fillId="2" borderId="29" xfId="1" applyFont="1" applyBorder="1" applyAlignment="1">
      <alignment horizontal="left" vertical="center"/>
    </xf>
    <xf numFmtId="0" fontId="32" fillId="2" borderId="30" xfId="1" applyFont="1" applyBorder="1" applyAlignment="1">
      <alignment horizontal="left" vertical="center"/>
    </xf>
    <xf numFmtId="0" fontId="9" fillId="5" borderId="11" xfId="1" applyFont="1" applyFill="1" applyBorder="1" applyAlignment="1">
      <alignment horizontal="center" vertical="center"/>
    </xf>
    <xf numFmtId="0" fontId="9" fillId="5" borderId="16" xfId="1" applyFont="1" applyFill="1" applyBorder="1" applyAlignment="1">
      <alignment horizontal="center" vertical="center"/>
    </xf>
    <xf numFmtId="0" fontId="9" fillId="5" borderId="20" xfId="1" applyFont="1" applyFill="1" applyBorder="1" applyAlignment="1">
      <alignment horizontal="center" vertical="center"/>
    </xf>
    <xf numFmtId="0" fontId="9" fillId="5" borderId="6" xfId="1" applyFont="1" applyFill="1" applyBorder="1" applyAlignment="1">
      <alignment horizontal="center" vertical="center"/>
    </xf>
    <xf numFmtId="0" fontId="9" fillId="5" borderId="15" xfId="1" applyFont="1" applyFill="1" applyBorder="1" applyAlignment="1">
      <alignment horizontal="center" vertical="center"/>
    </xf>
    <xf numFmtId="0" fontId="9" fillId="5" borderId="6" xfId="1" applyFont="1" applyFill="1" applyBorder="1" applyAlignment="1">
      <alignment horizontal="center" vertical="center" wrapText="1"/>
    </xf>
    <xf numFmtId="0" fontId="9" fillId="5" borderId="15" xfId="1" applyFont="1" applyFill="1" applyBorder="1" applyAlignment="1">
      <alignment horizontal="center" vertical="center" wrapText="1"/>
    </xf>
    <xf numFmtId="0" fontId="9" fillId="5" borderId="10" xfId="1" applyFont="1" applyFill="1" applyBorder="1" applyAlignment="1">
      <alignment horizontal="center" vertical="center"/>
    </xf>
    <xf numFmtId="0" fontId="14" fillId="4" borderId="10" xfId="1" applyFont="1" applyFill="1" applyBorder="1" applyAlignment="1">
      <alignment horizontal="center" vertical="center"/>
    </xf>
    <xf numFmtId="0" fontId="14" fillId="4" borderId="7" xfId="1" applyFont="1" applyFill="1" applyBorder="1" applyAlignment="1">
      <alignment horizontal="center" vertical="center"/>
    </xf>
    <xf numFmtId="0" fontId="14" fillId="4" borderId="8" xfId="1" applyFont="1" applyFill="1" applyBorder="1" applyAlignment="1">
      <alignment horizontal="center" vertical="center"/>
    </xf>
    <xf numFmtId="0" fontId="4" fillId="2" borderId="0" xfId="1" applyFont="1" applyAlignment="1">
      <alignment horizontal="center" vertical="center"/>
    </xf>
    <xf numFmtId="0" fontId="6" fillId="2" borderId="0" xfId="1" applyFont="1" applyAlignment="1">
      <alignment horizontal="center" vertical="center"/>
    </xf>
    <xf numFmtId="0" fontId="7" fillId="0" borderId="0" xfId="1" applyFont="1" applyFill="1" applyAlignment="1">
      <alignment horizontal="center" vertical="center"/>
    </xf>
    <xf numFmtId="0" fontId="11" fillId="2" borderId="0" xfId="1" applyFont="1" applyAlignment="1">
      <alignment horizontal="left" vertical="center"/>
    </xf>
    <xf numFmtId="0" fontId="15" fillId="4" borderId="6" xfId="1" applyFont="1" applyFill="1" applyBorder="1" applyAlignment="1">
      <alignment horizontal="center" vertical="center"/>
    </xf>
    <xf numFmtId="0" fontId="15" fillId="4" borderId="14" xfId="1" applyFont="1" applyFill="1" applyBorder="1" applyAlignment="1">
      <alignment horizontal="center" vertical="center"/>
    </xf>
    <xf numFmtId="0" fontId="15" fillId="4" borderId="15" xfId="1" applyFont="1" applyFill="1" applyBorder="1" applyAlignment="1">
      <alignment horizontal="center" vertical="center"/>
    </xf>
    <xf numFmtId="0" fontId="14" fillId="4" borderId="4" xfId="1" applyFont="1" applyFill="1" applyBorder="1" applyAlignment="1">
      <alignment horizontal="center" vertical="center"/>
    </xf>
    <xf numFmtId="0" fontId="14" fillId="4" borderId="5" xfId="1" applyFont="1" applyFill="1" applyBorder="1" applyAlignment="1">
      <alignment horizontal="center" vertical="center"/>
    </xf>
    <xf numFmtId="0" fontId="14" fillId="4" borderId="9" xfId="1" applyFont="1" applyFill="1" applyBorder="1" applyAlignment="1">
      <alignment horizontal="center" vertical="center"/>
    </xf>
    <xf numFmtId="0" fontId="9" fillId="4" borderId="10" xfId="1" applyFont="1" applyFill="1" applyBorder="1" applyAlignment="1">
      <alignment horizontal="center" vertical="center"/>
    </xf>
    <xf numFmtId="0" fontId="9" fillId="4" borderId="52" xfId="1" applyFont="1" applyFill="1" applyBorder="1" applyAlignment="1">
      <alignment horizontal="center" vertical="center"/>
    </xf>
    <xf numFmtId="0" fontId="9" fillId="4" borderId="53" xfId="1" applyFont="1" applyFill="1" applyBorder="1" applyAlignment="1">
      <alignment horizontal="center" vertical="center"/>
    </xf>
    <xf numFmtId="0" fontId="9" fillId="4" borderId="15" xfId="1" applyFont="1" applyFill="1" applyBorder="1" applyAlignment="1">
      <alignment horizontal="center" vertical="center"/>
    </xf>
    <xf numFmtId="0" fontId="32" fillId="2" borderId="54" xfId="1" applyFont="1" applyBorder="1" applyAlignment="1">
      <alignment horizontal="left" vertical="center" wrapText="1"/>
    </xf>
    <xf numFmtId="0" fontId="32" fillId="2" borderId="55" xfId="1" applyFont="1" applyBorder="1" applyAlignment="1">
      <alignment horizontal="left" vertical="center" wrapText="1"/>
    </xf>
    <xf numFmtId="0" fontId="32" fillId="2" borderId="56" xfId="1" applyFont="1" applyBorder="1" applyAlignment="1">
      <alignment horizontal="left" vertical="center" wrapText="1"/>
    </xf>
    <xf numFmtId="0" fontId="8" fillId="2" borderId="54" xfId="1" applyFont="1" applyBorder="1" applyAlignment="1">
      <alignment horizontal="left" vertical="top" wrapText="1"/>
    </xf>
    <xf numFmtId="0" fontId="8" fillId="2" borderId="55" xfId="1" applyFont="1" applyBorder="1" applyAlignment="1">
      <alignment horizontal="left" vertical="top" wrapText="1"/>
    </xf>
    <xf numFmtId="0" fontId="8" fillId="2" borderId="56" xfId="1" applyFont="1" applyBorder="1" applyAlignment="1">
      <alignment horizontal="left" vertical="top" wrapText="1"/>
    </xf>
    <xf numFmtId="0" fontId="31" fillId="0" borderId="22" xfId="1" applyFont="1" applyFill="1" applyBorder="1" applyAlignment="1">
      <alignment horizontal="left" vertical="center"/>
    </xf>
    <xf numFmtId="0" fontId="31" fillId="0" borderId="23" xfId="1" applyFont="1" applyFill="1" applyBorder="1" applyAlignment="1">
      <alignment horizontal="left" vertical="center"/>
    </xf>
    <xf numFmtId="0" fontId="31" fillId="0" borderId="12" xfId="1" applyFont="1" applyFill="1" applyBorder="1" applyAlignment="1">
      <alignment horizontal="left" vertical="center"/>
    </xf>
    <xf numFmtId="0" fontId="31" fillId="0" borderId="26" xfId="1" applyFont="1" applyFill="1" applyBorder="1" applyAlignment="1">
      <alignment horizontal="left" vertical="center"/>
    </xf>
    <xf numFmtId="0" fontId="31" fillId="0" borderId="27" xfId="1" applyFont="1" applyFill="1" applyBorder="1" applyAlignment="1">
      <alignment horizontal="left" vertical="center"/>
    </xf>
    <xf numFmtId="0" fontId="31" fillId="0" borderId="28" xfId="1" applyFont="1" applyFill="1" applyBorder="1" applyAlignment="1">
      <alignment horizontal="left" vertical="center"/>
    </xf>
    <xf numFmtId="0" fontId="31" fillId="0" borderId="26" xfId="1" applyFont="1" applyFill="1" applyBorder="1" applyAlignment="1">
      <alignment horizontal="left" vertical="center" wrapText="1"/>
    </xf>
    <xf numFmtId="0" fontId="31" fillId="0" borderId="27" xfId="1" applyFont="1" applyFill="1" applyBorder="1" applyAlignment="1">
      <alignment horizontal="left" vertical="center" wrapText="1"/>
    </xf>
    <xf numFmtId="0" fontId="31" fillId="0" borderId="28" xfId="1" applyFont="1" applyFill="1" applyBorder="1" applyAlignment="1">
      <alignment horizontal="left" vertical="center" wrapText="1"/>
    </xf>
    <xf numFmtId="0" fontId="11" fillId="0" borderId="7" xfId="1" applyFont="1" applyFill="1" applyBorder="1" applyAlignment="1">
      <alignment horizontal="left" vertical="center" wrapText="1"/>
    </xf>
    <xf numFmtId="0" fontId="11" fillId="0" borderId="8" xfId="1" applyFont="1" applyFill="1" applyBorder="1" applyAlignment="1">
      <alignment horizontal="left" vertical="center" wrapText="1"/>
    </xf>
    <xf numFmtId="0" fontId="11" fillId="0" borderId="9" xfId="1" applyFont="1" applyFill="1" applyBorder="1" applyAlignment="1">
      <alignment horizontal="left" vertical="center" wrapText="1"/>
    </xf>
    <xf numFmtId="0" fontId="16" fillId="0" borderId="47" xfId="1" applyFont="1" applyFill="1" applyBorder="1" applyAlignment="1">
      <alignment horizontal="left" vertical="center"/>
    </xf>
    <xf numFmtId="0" fontId="31" fillId="0" borderId="48" xfId="1" applyFont="1" applyFill="1" applyBorder="1" applyAlignment="1">
      <alignment horizontal="left" vertical="center"/>
    </xf>
    <xf numFmtId="0" fontId="31" fillId="0" borderId="49" xfId="1" applyFont="1" applyFill="1" applyBorder="1" applyAlignment="1">
      <alignment horizontal="left" vertical="center"/>
    </xf>
    <xf numFmtId="0" fontId="3" fillId="6" borderId="10" xfId="1" applyFont="1" applyFill="1" applyBorder="1" applyAlignment="1">
      <alignment horizontal="center" vertical="center"/>
    </xf>
    <xf numFmtId="0" fontId="3" fillId="6" borderId="10" xfId="1" applyFill="1" applyBorder="1" applyAlignment="1">
      <alignment horizontal="center" vertical="center"/>
    </xf>
    <xf numFmtId="0" fontId="31" fillId="0" borderId="47" xfId="1" applyFont="1" applyFill="1" applyBorder="1" applyAlignment="1">
      <alignment horizontal="left" vertical="center"/>
    </xf>
    <xf numFmtId="0" fontId="32" fillId="0" borderId="54" xfId="4" applyFont="1" applyBorder="1" applyAlignment="1">
      <alignment horizontal="left" vertical="center"/>
    </xf>
    <xf numFmtId="0" fontId="32" fillId="0" borderId="55" xfId="4" applyFont="1" applyBorder="1" applyAlignment="1">
      <alignment horizontal="left" vertical="center"/>
    </xf>
    <xf numFmtId="0" fontId="32" fillId="0" borderId="57" xfId="4" applyFont="1" applyBorder="1" applyAlignment="1">
      <alignment horizontal="left" vertical="center"/>
    </xf>
    <xf numFmtId="0" fontId="32" fillId="0" borderId="7" xfId="4" applyFont="1" applyBorder="1" applyAlignment="1">
      <alignment horizontal="left" vertical="center" wrapText="1"/>
    </xf>
    <xf numFmtId="0" fontId="32" fillId="0" borderId="8" xfId="4" applyFont="1" applyBorder="1" applyAlignment="1">
      <alignment horizontal="left" vertical="center" wrapText="1"/>
    </xf>
    <xf numFmtId="0" fontId="32" fillId="0" borderId="9" xfId="4" applyFont="1" applyBorder="1" applyAlignment="1">
      <alignment horizontal="left" vertical="center" wrapText="1"/>
    </xf>
    <xf numFmtId="0" fontId="31" fillId="0" borderId="7" xfId="1" applyFont="1" applyFill="1" applyBorder="1" applyAlignment="1">
      <alignment horizontal="left" vertical="center"/>
    </xf>
    <xf numFmtId="0" fontId="31" fillId="0" borderId="8" xfId="1" applyFont="1" applyFill="1" applyBorder="1" applyAlignment="1">
      <alignment horizontal="left" vertical="center"/>
    </xf>
    <xf numFmtId="0" fontId="31" fillId="0" borderId="9" xfId="1" applyFont="1" applyFill="1" applyBorder="1" applyAlignment="1">
      <alignment horizontal="left" vertical="center"/>
    </xf>
    <xf numFmtId="0" fontId="35" fillId="6" borderId="10" xfId="1" applyFont="1" applyFill="1" applyBorder="1" applyAlignment="1">
      <alignment horizontal="center" vertical="center"/>
    </xf>
    <xf numFmtId="0" fontId="34" fillId="6" borderId="54" xfId="1" applyFont="1" applyFill="1" applyBorder="1" applyAlignment="1">
      <alignment horizontal="center" vertical="center"/>
    </xf>
    <xf numFmtId="0" fontId="34" fillId="6" borderId="55" xfId="1" applyFont="1" applyFill="1" applyBorder="1" applyAlignment="1">
      <alignment horizontal="center" vertical="center"/>
    </xf>
    <xf numFmtId="0" fontId="34" fillId="6" borderId="56" xfId="1" applyFont="1" applyFill="1" applyBorder="1" applyAlignment="1">
      <alignment horizontal="center" vertical="center"/>
    </xf>
    <xf numFmtId="0" fontId="86" fillId="4" borderId="7" xfId="1" applyFont="1" applyFill="1" applyBorder="1" applyAlignment="1">
      <alignment horizontal="center" vertical="center"/>
    </xf>
    <xf numFmtId="0" fontId="86" fillId="4" borderId="9" xfId="1" applyFont="1" applyFill="1" applyBorder="1" applyAlignment="1">
      <alignment horizontal="center" vertical="center"/>
    </xf>
    <xf numFmtId="0" fontId="3" fillId="6" borderId="32" xfId="1" applyFont="1" applyFill="1" applyBorder="1" applyAlignment="1">
      <alignment horizontal="center" vertical="center"/>
    </xf>
    <xf numFmtId="0" fontId="3" fillId="6" borderId="35" xfId="1" applyFont="1" applyFill="1" applyBorder="1" applyAlignment="1">
      <alignment horizontal="center" vertical="center"/>
    </xf>
    <xf numFmtId="0" fontId="3" fillId="6" borderId="36" xfId="1" applyFont="1" applyFill="1" applyBorder="1" applyAlignment="1">
      <alignment horizontal="center" vertical="center"/>
    </xf>
    <xf numFmtId="0" fontId="3" fillId="6" borderId="33" xfId="1" applyFont="1" applyFill="1" applyBorder="1" applyAlignment="1">
      <alignment horizontal="center" vertical="center"/>
    </xf>
    <xf numFmtId="0" fontId="3" fillId="6" borderId="34" xfId="1" applyFont="1" applyFill="1" applyBorder="1" applyAlignment="1">
      <alignment horizontal="center" vertical="center"/>
    </xf>
    <xf numFmtId="0" fontId="3" fillId="6" borderId="20" xfId="1" applyFont="1" applyFill="1" applyBorder="1" applyAlignment="1">
      <alignment horizontal="center" vertical="center"/>
    </xf>
    <xf numFmtId="0" fontId="16" fillId="6" borderId="17" xfId="1" applyFont="1" applyFill="1" applyBorder="1" applyAlignment="1">
      <alignment horizontal="center" vertical="center"/>
    </xf>
    <xf numFmtId="0" fontId="16" fillId="6" borderId="13" xfId="1" applyFont="1" applyFill="1" applyBorder="1" applyAlignment="1">
      <alignment horizontal="center" vertical="center"/>
    </xf>
    <xf numFmtId="0" fontId="16" fillId="6" borderId="18" xfId="1" applyFont="1" applyFill="1" applyBorder="1" applyAlignment="1">
      <alignment horizontal="center" vertical="center"/>
    </xf>
    <xf numFmtId="0" fontId="16" fillId="6" borderId="0" xfId="1" applyFont="1" applyFill="1" applyBorder="1" applyAlignment="1">
      <alignment horizontal="center" vertical="center"/>
    </xf>
    <xf numFmtId="0" fontId="17" fillId="6" borderId="18" xfId="1" applyFont="1" applyFill="1" applyBorder="1" applyAlignment="1">
      <alignment horizontal="center" vertical="center"/>
    </xf>
    <xf numFmtId="0" fontId="17" fillId="6" borderId="19" xfId="1" applyFont="1" applyFill="1" applyBorder="1" applyAlignment="1">
      <alignment horizontal="center" vertical="center"/>
    </xf>
    <xf numFmtId="0" fontId="16" fillId="6" borderId="7" xfId="1" applyFont="1" applyFill="1" applyBorder="1" applyAlignment="1">
      <alignment horizontal="center" vertical="center"/>
    </xf>
    <xf numFmtId="0" fontId="16" fillId="6" borderId="8" xfId="1" applyFont="1" applyFill="1" applyBorder="1" applyAlignment="1">
      <alignment horizontal="center" vertical="center"/>
    </xf>
    <xf numFmtId="0" fontId="16" fillId="6" borderId="9" xfId="1" applyFont="1" applyFill="1" applyBorder="1" applyAlignment="1">
      <alignment horizontal="center" vertical="center"/>
    </xf>
    <xf numFmtId="0" fontId="32" fillId="2" borderId="31" xfId="1" applyFont="1" applyBorder="1" applyAlignment="1">
      <alignment horizontal="left" vertical="center"/>
    </xf>
    <xf numFmtId="0" fontId="32" fillId="2" borderId="54" xfId="1" applyFont="1" applyBorder="1" applyAlignment="1">
      <alignment horizontal="left" vertical="center"/>
    </xf>
    <xf numFmtId="0" fontId="32" fillId="2" borderId="55" xfId="1" applyFont="1" applyBorder="1" applyAlignment="1">
      <alignment horizontal="left" vertical="center"/>
    </xf>
    <xf numFmtId="0" fontId="32" fillId="2" borderId="56" xfId="1" applyFont="1" applyBorder="1" applyAlignment="1">
      <alignment horizontal="left" vertical="center"/>
    </xf>
    <xf numFmtId="0" fontId="32" fillId="2" borderId="7" xfId="1" applyFont="1" applyBorder="1" applyAlignment="1">
      <alignment horizontal="center" vertical="center"/>
    </xf>
    <xf numFmtId="0" fontId="32" fillId="2" borderId="30" xfId="1" applyFont="1" applyBorder="1" applyAlignment="1">
      <alignment horizontal="center" vertical="center"/>
    </xf>
    <xf numFmtId="0" fontId="32" fillId="2" borderId="29" xfId="1" applyFont="1" applyBorder="1" applyAlignment="1">
      <alignment horizontal="center" vertical="center"/>
    </xf>
  </cellXfs>
  <cellStyles count="155">
    <cellStyle name="20% - Accent1" xfId="35" builtinId="30" customBuiltin="1"/>
    <cellStyle name="20% - Accent1 2" xfId="110"/>
    <cellStyle name="20% - Accent2" xfId="39" builtinId="34" customBuiltin="1"/>
    <cellStyle name="20% - Accent2 2" xfId="114"/>
    <cellStyle name="20% - Accent3" xfId="43" builtinId="38" customBuiltin="1"/>
    <cellStyle name="20% - Accent3 2" xfId="118"/>
    <cellStyle name="20% - Accent4" xfId="47" builtinId="42" customBuiltin="1"/>
    <cellStyle name="20% - Accent4 2" xfId="122"/>
    <cellStyle name="20% - Accent5" xfId="51" builtinId="46" customBuiltin="1"/>
    <cellStyle name="20% - Accent5 2" xfId="126"/>
    <cellStyle name="20% - Accent6" xfId="55" builtinId="50" customBuiltin="1"/>
    <cellStyle name="20% - Accent6 2" xfId="130"/>
    <cellStyle name="40% - Accent1" xfId="36" builtinId="31" customBuiltin="1"/>
    <cellStyle name="40% - Accent1 2" xfId="111"/>
    <cellStyle name="40% - Accent2" xfId="40" builtinId="35" customBuiltin="1"/>
    <cellStyle name="40% - Accent2 2" xfId="115"/>
    <cellStyle name="40% - Accent3" xfId="44" builtinId="39" customBuiltin="1"/>
    <cellStyle name="40% - Accent3 2" xfId="119"/>
    <cellStyle name="40% - Accent4" xfId="48" builtinId="43" customBuiltin="1"/>
    <cellStyle name="40% - Accent4 2" xfId="123"/>
    <cellStyle name="40% - Accent5" xfId="52" builtinId="47" customBuiltin="1"/>
    <cellStyle name="40% - Accent5 2" xfId="127"/>
    <cellStyle name="40% - Accent6" xfId="56" builtinId="51" customBuiltin="1"/>
    <cellStyle name="40% - Accent6 2" xfId="131"/>
    <cellStyle name="60% - Accent1" xfId="37" builtinId="32" customBuiltin="1"/>
    <cellStyle name="60% - Accent1 2" xfId="112"/>
    <cellStyle name="60% - Accent1 3" xfId="141"/>
    <cellStyle name="60% - Accent2" xfId="41" builtinId="36" customBuiltin="1"/>
    <cellStyle name="60% - Accent2 2" xfId="116"/>
    <cellStyle name="60% - Accent2 3" xfId="138"/>
    <cellStyle name="60% - Accent3" xfId="45" builtinId="40" customBuiltin="1"/>
    <cellStyle name="60% - Accent3 2" xfId="120"/>
    <cellStyle name="60% - Accent3 3" xfId="139"/>
    <cellStyle name="60% - Accent4" xfId="49" builtinId="44" customBuiltin="1"/>
    <cellStyle name="60% - Accent4 2" xfId="124"/>
    <cellStyle name="60% - Accent4 3" xfId="140"/>
    <cellStyle name="60% - Accent5" xfId="53" builtinId="48" customBuiltin="1"/>
    <cellStyle name="60% - Accent5 2" xfId="128"/>
    <cellStyle name="60% - Accent5 3" xfId="137"/>
    <cellStyle name="60% - Accent6" xfId="57" builtinId="52" customBuiltin="1"/>
    <cellStyle name="60% - Accent6 2" xfId="132"/>
    <cellStyle name="60% - Accent6 3" xfId="142"/>
    <cellStyle name="Accent1" xfId="34" builtinId="29" customBuiltin="1"/>
    <cellStyle name="Accent1 2" xfId="109"/>
    <cellStyle name="Accent2" xfId="38" builtinId="33" customBuiltin="1"/>
    <cellStyle name="Accent2 2" xfId="113"/>
    <cellStyle name="Accent3" xfId="42" builtinId="37" customBuiltin="1"/>
    <cellStyle name="Accent3 2" xfId="117"/>
    <cellStyle name="Accent4" xfId="46" builtinId="41" customBuiltin="1"/>
    <cellStyle name="Accent4 2" xfId="121"/>
    <cellStyle name="Accent5" xfId="50" builtinId="45" customBuiltin="1"/>
    <cellStyle name="Accent5 2" xfId="125"/>
    <cellStyle name="Accent6" xfId="54" builtinId="49" customBuiltin="1"/>
    <cellStyle name="Accent6 2" xfId="129"/>
    <cellStyle name="Bad" xfId="24" builtinId="27" customBuiltin="1"/>
    <cellStyle name="Bad 2" xfId="98"/>
    <cellStyle name="Calculation" xfId="28" builtinId="22" customBuiltin="1"/>
    <cellStyle name="Calculation 2" xfId="102"/>
    <cellStyle name="Check Cell" xfId="30" builtinId="23" customBuiltin="1"/>
    <cellStyle name="Check Cell 2" xfId="104"/>
    <cellStyle name="Comma 2" xfId="6"/>
    <cellStyle name="Comma 3" xfId="7"/>
    <cellStyle name="Comma 4" xfId="18"/>
    <cellStyle name="Explanatory Text" xfId="32" builtinId="53" customBuiltin="1"/>
    <cellStyle name="Explanatory Text 2" xfId="107"/>
    <cellStyle name="Good" xfId="23" builtinId="26" customBuiltin="1"/>
    <cellStyle name="Good 2" xfId="97"/>
    <cellStyle name="Heading 1" xfId="19" builtinId="16" customBuiltin="1"/>
    <cellStyle name="Heading 1 2" xfId="93"/>
    <cellStyle name="Heading 2" xfId="20" builtinId="17" customBuiltin="1"/>
    <cellStyle name="Heading 2 2" xfId="94"/>
    <cellStyle name="Heading 3" xfId="21" builtinId="18" customBuiltin="1"/>
    <cellStyle name="Heading 3 2" xfId="95"/>
    <cellStyle name="Heading 4" xfId="22" builtinId="19" customBuiltin="1"/>
    <cellStyle name="Heading 4 2" xfId="96"/>
    <cellStyle name="Input" xfId="26" builtinId="20" customBuiltin="1"/>
    <cellStyle name="Input 2" xfId="100"/>
    <cellStyle name="Linked Cell" xfId="29" builtinId="24" customBuiltin="1"/>
    <cellStyle name="Linked Cell 2" xfId="103"/>
    <cellStyle name="Neutral" xfId="25" builtinId="28" customBuiltin="1"/>
    <cellStyle name="Neutral 2" xfId="99"/>
    <cellStyle name="Neutral 3" xfId="136"/>
    <cellStyle name="Normal" xfId="0" builtinId="0"/>
    <cellStyle name="Normal 10" xfId="2"/>
    <cellStyle name="Normal 10 2" xfId="84"/>
    <cellStyle name="Normal 11" xfId="17"/>
    <cellStyle name="Normal 11 2" xfId="85"/>
    <cellStyle name="Normal 12" xfId="60"/>
    <cellStyle name="Normal 12 2" xfId="86"/>
    <cellStyle name="Normal 13" xfId="64"/>
    <cellStyle name="Normal 13 2" xfId="87"/>
    <cellStyle name="Normal 14" xfId="69"/>
    <cellStyle name="Normal 14 2" xfId="88"/>
    <cellStyle name="Normal 15" xfId="145"/>
    <cellStyle name="Normal 16" xfId="147"/>
    <cellStyle name="Normal 17" xfId="149"/>
    <cellStyle name="Normal 18" xfId="151"/>
    <cellStyle name="Normal 19" xfId="153"/>
    <cellStyle name="Normal 2" xfId="1"/>
    <cellStyle name="Normal 2 10" xfId="143"/>
    <cellStyle name="Normal 2 2" xfId="3"/>
    <cellStyle name="Normal 2 2 2" xfId="8"/>
    <cellStyle name="Normal 2 2 2 2" xfId="73"/>
    <cellStyle name="Normal 2 2 2 2 2" xfId="74"/>
    <cellStyle name="Normal 2 2 3" xfId="75"/>
    <cellStyle name="Normal 2 2 4" xfId="76"/>
    <cellStyle name="Normal 2 3" xfId="58"/>
    <cellStyle name="Normal 2 4" xfId="61"/>
    <cellStyle name="Normal 2 4 2" xfId="77"/>
    <cellStyle name="Normal 2 5" xfId="62"/>
    <cellStyle name="Normal 2 5 2" xfId="78"/>
    <cellStyle name="Normal 2 6" xfId="65"/>
    <cellStyle name="Normal 2 7" xfId="67"/>
    <cellStyle name="Normal 2 8" xfId="71"/>
    <cellStyle name="Normal 2 8 2" xfId="89"/>
    <cellStyle name="Normal 2 9" xfId="91"/>
    <cellStyle name="Normal 22" xfId="79"/>
    <cellStyle name="Normal 3" xfId="9"/>
    <cellStyle name="Normal 3 2" xfId="10"/>
    <cellStyle name="Normal 3 2 2" xfId="80"/>
    <cellStyle name="Normal 3 3" xfId="11"/>
    <cellStyle name="Normal 3 3 2" xfId="81"/>
    <cellStyle name="Normal 3 4" xfId="70"/>
    <cellStyle name="Normal 4" xfId="4"/>
    <cellStyle name="Normal 4 2" xfId="12"/>
    <cellStyle name="Normal 4 3" xfId="59"/>
    <cellStyle name="Normal 4 4" xfId="63"/>
    <cellStyle name="Normal 4 5" xfId="66"/>
    <cellStyle name="Normal 4 6" xfId="68"/>
    <cellStyle name="Normal 4 7" xfId="144"/>
    <cellStyle name="Normal 5" xfId="13"/>
    <cellStyle name="Normal 5 2" xfId="134"/>
    <cellStyle name="Normal 6" xfId="14"/>
    <cellStyle name="Normal 7" xfId="5"/>
    <cellStyle name="Normal 7 2" xfId="146"/>
    <cellStyle name="Normal 7 3" xfId="148"/>
    <cellStyle name="Normal 7 4" xfId="150"/>
    <cellStyle name="Normal 7 5" xfId="152"/>
    <cellStyle name="Normal 7 6" xfId="154"/>
    <cellStyle name="Normal 8" xfId="15"/>
    <cellStyle name="Normal 9" xfId="16"/>
    <cellStyle name="Note 2" xfId="72"/>
    <cellStyle name="Note 2 2" xfId="106"/>
    <cellStyle name="Output" xfId="27" builtinId="21" customBuiltin="1"/>
    <cellStyle name="Output 2" xfId="101"/>
    <cellStyle name="Title 2" xfId="82"/>
    <cellStyle name="Title 2 2" xfId="92"/>
    <cellStyle name="Title 3" xfId="83"/>
    <cellStyle name="Title 3 2" xfId="133"/>
    <cellStyle name="Title 4" xfId="90"/>
    <cellStyle name="Title 4 2" xfId="135"/>
    <cellStyle name="Total" xfId="33" builtinId="25" customBuiltin="1"/>
    <cellStyle name="Total 2" xfId="108"/>
    <cellStyle name="Warning Text" xfId="31" builtinId="11" customBuiltin="1"/>
    <cellStyle name="Warning Text 2" xfId="10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63501</xdr:colOff>
      <xdr:row>0</xdr:row>
      <xdr:rowOff>95250</xdr:rowOff>
    </xdr:from>
    <xdr:to>
      <xdr:col>13</xdr:col>
      <xdr:colOff>825501</xdr:colOff>
      <xdr:row>0</xdr:row>
      <xdr:rowOff>95250</xdr:rowOff>
    </xdr:to>
    <xdr:sp macro="" textlink="">
      <xdr:nvSpPr>
        <xdr:cNvPr id="2" name="Line 2">
          <a:extLst>
            <a:ext uri="{FF2B5EF4-FFF2-40B4-BE49-F238E27FC236}">
              <a16:creationId xmlns="" xmlns:a16="http://schemas.microsoft.com/office/drawing/2014/main" id="{00000000-0008-0000-0300-000002000000}"/>
            </a:ext>
          </a:extLst>
        </xdr:cNvPr>
        <xdr:cNvSpPr>
          <a:spLocks noChangeShapeType="1"/>
        </xdr:cNvSpPr>
      </xdr:nvSpPr>
      <xdr:spPr bwMode="auto">
        <a:xfrm flipH="1">
          <a:off x="9274176" y="95250"/>
          <a:ext cx="762000" cy="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P71"/>
  <sheetViews>
    <sheetView tabSelected="1" zoomScale="70" zoomScaleNormal="70" workbookViewId="0">
      <selection activeCell="P61" sqref="P61"/>
    </sheetView>
  </sheetViews>
  <sheetFormatPr defaultRowHeight="15" x14ac:dyDescent="0.25"/>
  <cols>
    <col min="1" max="1" width="4.140625" style="1" customWidth="1"/>
    <col min="2" max="2" width="21.85546875" style="1" customWidth="1"/>
    <col min="3" max="3" width="1.5703125" style="1" customWidth="1"/>
    <col min="4" max="4" width="10.7109375" style="1" customWidth="1"/>
    <col min="5" max="5" width="4.5703125" style="1" customWidth="1"/>
    <col min="6" max="6" width="2.7109375" style="1" customWidth="1"/>
    <col min="7" max="7" width="19.28515625" style="1" customWidth="1"/>
    <col min="8" max="8" width="19.140625" style="4" customWidth="1"/>
    <col min="9" max="10" width="15.140625" style="1" customWidth="1"/>
    <col min="11" max="11" width="3.42578125" style="1" customWidth="1"/>
    <col min="12" max="12" width="10.5703125" style="1" customWidth="1"/>
    <col min="13" max="13" width="5" style="1" customWidth="1"/>
    <col min="14" max="15" width="16.85546875" style="1" customWidth="1"/>
    <col min="16" max="16" width="34.5703125" style="1" bestFit="1" customWidth="1"/>
    <col min="17" max="18" width="10.5703125" style="1" customWidth="1"/>
    <col min="19" max="19" width="9.7109375" style="1" customWidth="1"/>
    <col min="20" max="20" width="11" style="1" customWidth="1"/>
    <col min="21" max="21" width="14.28515625" style="1" customWidth="1"/>
    <col min="22" max="22" width="6.140625" style="1" customWidth="1"/>
    <col min="23" max="32" width="7.42578125" style="1" customWidth="1"/>
    <col min="33" max="34" width="9" style="1" customWidth="1"/>
    <col min="35" max="36" width="7.42578125" style="1" customWidth="1"/>
    <col min="37" max="38" width="10.140625" style="1" customWidth="1"/>
    <col min="39" max="40" width="7.42578125" style="1" customWidth="1"/>
    <col min="41" max="42" width="9" style="1" customWidth="1"/>
    <col min="43" max="43" width="59" style="1" customWidth="1"/>
    <col min="44" max="44" width="18.85546875" style="1" customWidth="1"/>
    <col min="45" max="45" width="10.85546875" style="1" customWidth="1"/>
    <col min="46" max="46" width="13" style="1" customWidth="1"/>
    <col min="47" max="47" width="11.85546875" style="1" customWidth="1"/>
    <col min="48" max="48" width="17.42578125" style="1" customWidth="1"/>
    <col min="49" max="49" width="48.42578125" style="1" customWidth="1"/>
    <col min="50" max="50" width="16.140625" style="1" customWidth="1"/>
    <col min="51" max="51" width="46.28515625" style="1" customWidth="1"/>
    <col min="52" max="56" width="7.42578125" style="1" customWidth="1"/>
    <col min="57" max="58" width="18.85546875" style="1" customWidth="1"/>
    <col min="59" max="59" width="43.28515625" style="1" customWidth="1"/>
    <col min="60" max="63" width="33" style="1" customWidth="1"/>
    <col min="64" max="64" width="41" style="1" customWidth="1"/>
    <col min="65" max="65" width="3.5703125" style="1" customWidth="1"/>
    <col min="66" max="66" width="3.5703125" style="1" hidden="1" customWidth="1"/>
    <col min="67" max="67" width="11" style="1" hidden="1" customWidth="1"/>
    <col min="68" max="68" width="28.140625" style="1" hidden="1" customWidth="1"/>
    <col min="69" max="69" width="5.7109375" style="1" hidden="1" customWidth="1"/>
    <col min="70" max="94" width="3.5703125" style="1" hidden="1" customWidth="1"/>
    <col min="95" max="117" width="3.5703125" style="1" customWidth="1"/>
    <col min="118" max="118" width="3.5703125" style="1" bestFit="1" customWidth="1"/>
    <col min="119" max="120" width="3.5703125" style="1" customWidth="1"/>
    <col min="121" max="16384" width="9.140625" style="1"/>
  </cols>
  <sheetData>
    <row r="1" spans="1:90" ht="21" customHeight="1" thickBot="1" x14ac:dyDescent="0.3">
      <c r="A1" s="136"/>
      <c r="B1" s="136"/>
      <c r="C1" s="136"/>
      <c r="D1" s="136"/>
      <c r="E1" s="136"/>
      <c r="F1" s="136"/>
      <c r="G1" s="136"/>
      <c r="H1" s="136"/>
      <c r="I1" s="136"/>
      <c r="J1" s="136"/>
      <c r="M1" s="2">
        <v>1</v>
      </c>
    </row>
    <row r="2" spans="1:90" ht="21" customHeight="1" x14ac:dyDescent="0.25">
      <c r="A2" s="137" t="s">
        <v>0</v>
      </c>
      <c r="B2" s="137"/>
      <c r="C2" s="137"/>
      <c r="D2" s="137"/>
      <c r="E2" s="137"/>
      <c r="F2" s="137"/>
      <c r="G2" s="137"/>
      <c r="H2" s="137"/>
      <c r="I2" s="137"/>
      <c r="J2" s="137"/>
      <c r="M2" s="138" t="s">
        <v>1</v>
      </c>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3"/>
      <c r="AV2" s="3"/>
      <c r="AW2" s="3"/>
      <c r="AX2" s="3"/>
      <c r="AY2" s="3"/>
      <c r="AZ2" s="3"/>
      <c r="BA2" s="3"/>
      <c r="BB2" s="3"/>
      <c r="BC2" s="3"/>
      <c r="BD2" s="3"/>
      <c r="BE2" s="3"/>
      <c r="BF2" s="3"/>
      <c r="BG2" s="3"/>
      <c r="BH2" s="3"/>
      <c r="BI2" s="3"/>
      <c r="BJ2" s="3"/>
      <c r="BK2" s="3"/>
      <c r="BL2" s="3"/>
    </row>
    <row r="3" spans="1:90" ht="21" customHeight="1" x14ac:dyDescent="0.25">
      <c r="A3" s="137" t="s">
        <v>2</v>
      </c>
      <c r="B3" s="137"/>
      <c r="C3" s="137"/>
      <c r="D3" s="137"/>
      <c r="E3" s="137"/>
      <c r="F3" s="137"/>
      <c r="G3" s="137"/>
      <c r="H3" s="137"/>
      <c r="I3" s="137"/>
      <c r="J3" s="137"/>
      <c r="K3" s="4" t="s">
        <v>3</v>
      </c>
      <c r="AQ3" s="5"/>
      <c r="AR3" s="5"/>
      <c r="AS3" s="5"/>
      <c r="AT3" s="5"/>
      <c r="AU3" s="5"/>
      <c r="AV3" s="5"/>
      <c r="AW3" s="5"/>
      <c r="AX3" s="5"/>
      <c r="AY3" s="5"/>
      <c r="AZ3" s="5"/>
      <c r="BA3" s="5"/>
      <c r="BB3" s="5"/>
      <c r="BC3" s="5"/>
      <c r="BD3" s="5"/>
      <c r="BE3" s="5"/>
      <c r="BF3" s="5"/>
      <c r="BG3" s="5"/>
      <c r="BH3" s="5"/>
      <c r="BI3" s="5"/>
      <c r="BJ3" s="5"/>
      <c r="BK3" s="5"/>
      <c r="BL3" s="5"/>
      <c r="BM3" s="5"/>
      <c r="BN3" s="5"/>
      <c r="BO3" s="5"/>
      <c r="BP3" s="5">
        <v>57</v>
      </c>
      <c r="BQ3" s="5">
        <v>58</v>
      </c>
      <c r="BR3" s="5">
        <v>59</v>
      </c>
      <c r="BS3" s="5">
        <v>60</v>
      </c>
      <c r="BT3" s="5">
        <v>61</v>
      </c>
      <c r="BU3" s="5">
        <v>62</v>
      </c>
      <c r="BV3" s="5">
        <v>63</v>
      </c>
      <c r="BW3" s="5">
        <v>64</v>
      </c>
      <c r="BX3" s="5">
        <v>65</v>
      </c>
      <c r="BY3" s="5">
        <v>66</v>
      </c>
      <c r="BZ3" s="5">
        <v>67</v>
      </c>
      <c r="CA3" s="5">
        <v>68</v>
      </c>
      <c r="CB3" s="5">
        <v>69</v>
      </c>
      <c r="CC3" s="5">
        <v>70</v>
      </c>
      <c r="CD3" s="5">
        <v>71</v>
      </c>
      <c r="CE3" s="5">
        <v>72</v>
      </c>
      <c r="CF3" s="5">
        <v>73</v>
      </c>
      <c r="CG3" s="5">
        <v>74</v>
      </c>
      <c r="CH3" s="5">
        <v>75</v>
      </c>
      <c r="CI3" s="5">
        <v>76</v>
      </c>
      <c r="CJ3" s="5">
        <v>77</v>
      </c>
      <c r="CK3" s="5">
        <v>78</v>
      </c>
      <c r="CL3" s="5">
        <v>79</v>
      </c>
    </row>
    <row r="4" spans="1:90" ht="21" customHeight="1" x14ac:dyDescent="0.25">
      <c r="A4" s="137" t="s">
        <v>196</v>
      </c>
      <c r="B4" s="137"/>
      <c r="C4" s="137"/>
      <c r="D4" s="137"/>
      <c r="E4" s="137"/>
      <c r="F4" s="137"/>
      <c r="G4" s="137"/>
      <c r="H4" s="137"/>
      <c r="I4" s="137"/>
      <c r="J4" s="137"/>
      <c r="M4" s="6"/>
      <c r="N4" s="7"/>
      <c r="O4" s="7"/>
      <c r="P4" s="7"/>
      <c r="Q4" s="7"/>
      <c r="R4" s="7"/>
      <c r="S4" s="7"/>
      <c r="T4" s="7"/>
      <c r="U4" s="7"/>
      <c r="V4" s="7"/>
      <c r="W4" s="7"/>
      <c r="X4" s="7"/>
      <c r="Y4" s="7"/>
      <c r="Z4" s="7"/>
      <c r="AA4" s="7"/>
      <c r="AB4" s="7"/>
      <c r="AC4" s="7"/>
      <c r="AD4" s="7"/>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row>
    <row r="5" spans="1:90" ht="21" customHeight="1" x14ac:dyDescent="0.25">
      <c r="A5" s="8"/>
      <c r="B5" s="8"/>
      <c r="C5" s="8"/>
      <c r="D5" s="8"/>
      <c r="E5" s="8"/>
      <c r="F5" s="8"/>
      <c r="G5" s="8"/>
      <c r="H5" s="9"/>
      <c r="I5" s="8"/>
      <c r="J5" s="8"/>
      <c r="M5" s="6"/>
      <c r="N5" s="7"/>
      <c r="O5" s="7"/>
      <c r="P5" s="7"/>
      <c r="Q5" s="7"/>
      <c r="R5" s="7"/>
      <c r="S5" s="7"/>
      <c r="T5" s="7"/>
      <c r="U5" s="7"/>
      <c r="V5" s="7"/>
      <c r="W5" s="7"/>
      <c r="X5" s="7"/>
      <c r="Y5" s="7"/>
      <c r="Z5" s="7"/>
      <c r="AA5" s="7"/>
      <c r="AB5" s="7"/>
      <c r="AC5" s="7"/>
      <c r="AD5" s="7"/>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row>
    <row r="6" spans="1:90" ht="17.25" customHeight="1" x14ac:dyDescent="0.25">
      <c r="A6" s="10" t="s">
        <v>4</v>
      </c>
      <c r="B6" s="8"/>
      <c r="C6" s="8" t="s">
        <v>5</v>
      </c>
      <c r="D6" s="139" t="str">
        <f>VLOOKUP($M$1,$M$13:$BL$42,4)</f>
        <v>Indana mufidah rahma</v>
      </c>
      <c r="E6" s="139"/>
      <c r="F6" s="139"/>
      <c r="G6" s="139"/>
      <c r="H6" s="139"/>
    </row>
    <row r="7" spans="1:90" ht="17.25" customHeight="1" x14ac:dyDescent="0.25">
      <c r="A7" s="10" t="s">
        <v>6</v>
      </c>
      <c r="B7" s="8"/>
      <c r="C7" s="8" t="s">
        <v>5</v>
      </c>
      <c r="D7" s="139" t="str">
        <f>VLOOKUP($M$1,$M$13:$BL$42,3)</f>
        <v>000999009807</v>
      </c>
      <c r="E7" s="139"/>
      <c r="F7" s="11" t="s">
        <v>7</v>
      </c>
      <c r="G7" s="10">
        <f>VLOOKUP($M$1,$M$13:$BL$42,2)</f>
        <v>181910058</v>
      </c>
      <c r="I7" s="10"/>
      <c r="J7" s="10"/>
    </row>
    <row r="8" spans="1:90" ht="17.25" customHeight="1" x14ac:dyDescent="0.25">
      <c r="A8" s="10" t="s">
        <v>8</v>
      </c>
      <c r="B8" s="8"/>
      <c r="C8" s="8" t="s">
        <v>5</v>
      </c>
      <c r="D8" s="8" t="str">
        <f>VLOOKUP($M$1,$M$13:$BL$42,7)</f>
        <v>XII Rekayasa Perangkat Lunak 1</v>
      </c>
      <c r="E8" s="8"/>
      <c r="F8" s="8"/>
      <c r="G8" s="8"/>
      <c r="H8" s="9"/>
      <c r="I8" s="12"/>
      <c r="J8" s="10"/>
    </row>
    <row r="9" spans="1:90" ht="17.25" customHeight="1" thickBot="1" x14ac:dyDescent="0.3">
      <c r="A9" s="10" t="s">
        <v>9</v>
      </c>
      <c r="B9" s="8"/>
      <c r="C9" s="8" t="s">
        <v>5</v>
      </c>
      <c r="D9" s="8" t="str">
        <f>VLOOKUP($M$1,$M$13:$BL$42,8)</f>
        <v>5 (Lima)</v>
      </c>
      <c r="E9" s="13"/>
      <c r="F9" s="8"/>
      <c r="G9" s="8"/>
      <c r="H9" s="9"/>
      <c r="I9" s="10"/>
      <c r="J9" s="8"/>
      <c r="M9" s="109">
        <v>1</v>
      </c>
      <c r="N9" s="109">
        <v>2</v>
      </c>
      <c r="O9" s="109">
        <v>3</v>
      </c>
      <c r="P9" s="109">
        <v>4</v>
      </c>
      <c r="Q9" s="109">
        <v>5</v>
      </c>
      <c r="R9" s="109">
        <v>6</v>
      </c>
      <c r="S9" s="109">
        <v>7</v>
      </c>
      <c r="T9" s="109">
        <v>8</v>
      </c>
      <c r="U9" s="109">
        <v>9</v>
      </c>
      <c r="V9" s="109">
        <v>10</v>
      </c>
      <c r="W9" s="109">
        <v>11</v>
      </c>
      <c r="X9" s="109">
        <v>12</v>
      </c>
      <c r="Y9" s="109">
        <v>13</v>
      </c>
      <c r="Z9" s="109">
        <v>14</v>
      </c>
      <c r="AA9" s="109">
        <v>15</v>
      </c>
      <c r="AB9" s="109">
        <v>16</v>
      </c>
      <c r="AC9" s="109">
        <v>17</v>
      </c>
      <c r="AD9" s="109">
        <v>18</v>
      </c>
      <c r="AE9" s="109">
        <v>19</v>
      </c>
      <c r="AF9" s="109">
        <v>20</v>
      </c>
      <c r="AG9" s="109">
        <v>21</v>
      </c>
      <c r="AH9" s="109">
        <v>22</v>
      </c>
      <c r="AI9" s="109">
        <v>23</v>
      </c>
      <c r="AJ9" s="109">
        <v>24</v>
      </c>
      <c r="AK9" s="109">
        <v>25</v>
      </c>
      <c r="AL9" s="109">
        <v>26</v>
      </c>
      <c r="AM9" s="109">
        <v>27</v>
      </c>
      <c r="AN9" s="109">
        <v>28</v>
      </c>
      <c r="AO9" s="109">
        <v>29</v>
      </c>
      <c r="AP9" s="109">
        <v>30</v>
      </c>
      <c r="AQ9" s="109">
        <v>31</v>
      </c>
      <c r="AR9" s="109">
        <v>32</v>
      </c>
      <c r="AS9" s="109">
        <v>33</v>
      </c>
      <c r="AT9" s="109">
        <v>34</v>
      </c>
      <c r="AU9" s="109">
        <v>35</v>
      </c>
      <c r="AV9" s="109">
        <v>36</v>
      </c>
      <c r="AW9" s="109">
        <v>37</v>
      </c>
      <c r="AX9" s="109">
        <v>38</v>
      </c>
      <c r="AY9" s="109">
        <v>39</v>
      </c>
      <c r="AZ9" s="109">
        <v>40</v>
      </c>
      <c r="BA9" s="109">
        <v>41</v>
      </c>
      <c r="BB9" s="109">
        <v>42</v>
      </c>
      <c r="BC9" s="109">
        <v>43</v>
      </c>
      <c r="BD9" s="109">
        <v>44</v>
      </c>
      <c r="BE9" s="109">
        <v>45</v>
      </c>
      <c r="BF9" s="109">
        <v>46</v>
      </c>
      <c r="BG9" s="109">
        <v>47</v>
      </c>
      <c r="BH9" s="109">
        <v>48</v>
      </c>
      <c r="BI9" s="109">
        <v>49</v>
      </c>
      <c r="BJ9" s="109">
        <v>50</v>
      </c>
      <c r="BK9" s="109">
        <v>51</v>
      </c>
      <c r="BL9" s="109">
        <v>52</v>
      </c>
      <c r="BM9" s="14"/>
    </row>
    <row r="10" spans="1:90" ht="17.25" customHeight="1" thickTop="1" x14ac:dyDescent="0.25">
      <c r="A10" s="10"/>
      <c r="B10" s="8"/>
      <c r="C10" s="8"/>
      <c r="D10" s="8"/>
      <c r="E10" s="4"/>
      <c r="F10" s="8"/>
      <c r="G10" s="8"/>
      <c r="H10" s="9"/>
      <c r="M10" s="146" t="s">
        <v>10</v>
      </c>
      <c r="N10" s="146"/>
      <c r="O10" s="146"/>
      <c r="P10" s="147" t="s">
        <v>20</v>
      </c>
      <c r="Q10" s="15"/>
      <c r="R10" s="15"/>
      <c r="S10" s="15"/>
      <c r="T10" s="16"/>
      <c r="U10" s="16"/>
      <c r="V10" s="16"/>
      <c r="W10" s="133" t="s">
        <v>175</v>
      </c>
      <c r="X10" s="133"/>
      <c r="Y10" s="133"/>
      <c r="Z10" s="133"/>
      <c r="AA10" s="133"/>
      <c r="AB10" s="133"/>
      <c r="AC10" s="133"/>
      <c r="AD10" s="133"/>
      <c r="AE10" s="133"/>
      <c r="AF10" s="133"/>
      <c r="AG10" s="143" t="s">
        <v>176</v>
      </c>
      <c r="AH10" s="144"/>
      <c r="AI10" s="144"/>
      <c r="AJ10" s="144"/>
      <c r="AK10" s="144"/>
      <c r="AL10" s="144"/>
      <c r="AM10" s="144"/>
      <c r="AN10" s="144"/>
      <c r="AO10" s="134" t="s">
        <v>178</v>
      </c>
      <c r="AP10" s="145"/>
      <c r="AQ10" s="140" t="s">
        <v>11</v>
      </c>
      <c r="AR10" s="134" t="s">
        <v>12</v>
      </c>
      <c r="AS10" s="135"/>
      <c r="AT10" s="135"/>
      <c r="AU10" s="145"/>
      <c r="AV10" s="133" t="s">
        <v>13</v>
      </c>
      <c r="AW10" s="133"/>
      <c r="AX10" s="133"/>
      <c r="AY10" s="133"/>
      <c r="AZ10" s="133"/>
      <c r="BA10" s="133"/>
      <c r="BB10" s="133" t="s">
        <v>14</v>
      </c>
      <c r="BC10" s="133"/>
      <c r="BD10" s="133"/>
      <c r="BE10" s="133" t="s">
        <v>15</v>
      </c>
      <c r="BF10" s="17"/>
      <c r="BG10" s="134" t="s">
        <v>16</v>
      </c>
      <c r="BH10" s="135"/>
      <c r="BI10" s="135"/>
      <c r="BJ10" s="135"/>
      <c r="BK10" s="135"/>
      <c r="BL10" s="125" t="s">
        <v>17</v>
      </c>
      <c r="CA10" s="4" t="s">
        <v>3</v>
      </c>
    </row>
    <row r="11" spans="1:90" ht="17.25" customHeight="1" x14ac:dyDescent="0.25">
      <c r="A11" s="18" t="s">
        <v>19</v>
      </c>
      <c r="B11" s="8"/>
      <c r="C11" s="8"/>
      <c r="D11" s="8"/>
      <c r="E11" s="8"/>
      <c r="F11" s="8"/>
      <c r="G11" s="8"/>
      <c r="H11" s="9"/>
      <c r="I11" s="8"/>
      <c r="J11" s="8"/>
      <c r="M11" s="146"/>
      <c r="N11" s="146"/>
      <c r="O11" s="146"/>
      <c r="P11" s="148"/>
      <c r="Q11" s="19" t="s">
        <v>21</v>
      </c>
      <c r="R11" s="19" t="s">
        <v>22</v>
      </c>
      <c r="S11" s="19" t="s">
        <v>23</v>
      </c>
      <c r="T11" s="19" t="s">
        <v>24</v>
      </c>
      <c r="U11" s="19" t="s">
        <v>25</v>
      </c>
      <c r="V11" s="19" t="s">
        <v>26</v>
      </c>
      <c r="W11" s="119" t="s">
        <v>27</v>
      </c>
      <c r="X11" s="120"/>
      <c r="Y11" s="119" t="s">
        <v>28</v>
      </c>
      <c r="Z11" s="120"/>
      <c r="AA11" s="119" t="s">
        <v>29</v>
      </c>
      <c r="AB11" s="120"/>
      <c r="AC11" s="119" t="s">
        <v>31</v>
      </c>
      <c r="AD11" s="120"/>
      <c r="AE11" s="119" t="s">
        <v>30</v>
      </c>
      <c r="AF11" s="120"/>
      <c r="AG11" s="119" t="s">
        <v>192</v>
      </c>
      <c r="AH11" s="120"/>
      <c r="AI11" s="119" t="s">
        <v>193</v>
      </c>
      <c r="AJ11" s="120"/>
      <c r="AK11" s="119" t="s">
        <v>194</v>
      </c>
      <c r="AL11" s="120"/>
      <c r="AM11" s="119" t="s">
        <v>177</v>
      </c>
      <c r="AN11" s="120"/>
      <c r="AO11" s="187" t="s">
        <v>179</v>
      </c>
      <c r="AP11" s="188"/>
      <c r="AQ11" s="141"/>
      <c r="AR11" s="128" t="s">
        <v>32</v>
      </c>
      <c r="AS11" s="128" t="s">
        <v>33</v>
      </c>
      <c r="AT11" s="130" t="s">
        <v>34</v>
      </c>
      <c r="AU11" s="128" t="s">
        <v>35</v>
      </c>
      <c r="AV11" s="132">
        <v>1</v>
      </c>
      <c r="AW11" s="132" t="s">
        <v>36</v>
      </c>
      <c r="AX11" s="132">
        <v>2</v>
      </c>
      <c r="AY11" s="132" t="s">
        <v>36</v>
      </c>
      <c r="AZ11" s="132">
        <v>3</v>
      </c>
      <c r="BA11" s="132" t="s">
        <v>36</v>
      </c>
      <c r="BB11" s="129" t="s">
        <v>37</v>
      </c>
      <c r="BC11" s="129" t="s">
        <v>38</v>
      </c>
      <c r="BD11" s="129" t="s">
        <v>39</v>
      </c>
      <c r="BE11" s="133"/>
      <c r="BF11" s="20"/>
      <c r="BG11" s="128" t="s">
        <v>40</v>
      </c>
      <c r="BH11" s="128" t="s">
        <v>41</v>
      </c>
      <c r="BI11" s="128" t="s">
        <v>42</v>
      </c>
      <c r="BJ11" s="128" t="s">
        <v>43</v>
      </c>
      <c r="BK11" s="128" t="s">
        <v>44</v>
      </c>
      <c r="BL11" s="126"/>
    </row>
    <row r="12" spans="1:90" ht="21" customHeight="1" x14ac:dyDescent="0.25">
      <c r="A12" s="195" t="s">
        <v>45</v>
      </c>
      <c r="B12" s="195" t="s">
        <v>46</v>
      </c>
      <c r="C12" s="197"/>
      <c r="D12" s="197"/>
      <c r="E12" s="197"/>
      <c r="F12" s="199"/>
      <c r="G12" s="201" t="s">
        <v>47</v>
      </c>
      <c r="H12" s="202"/>
      <c r="I12" s="202"/>
      <c r="J12" s="203"/>
      <c r="M12" s="107" t="s">
        <v>48</v>
      </c>
      <c r="N12" s="107" t="s">
        <v>180</v>
      </c>
      <c r="O12" s="107" t="s">
        <v>18</v>
      </c>
      <c r="P12" s="149"/>
      <c r="Q12" s="21"/>
      <c r="R12" s="21"/>
      <c r="S12" s="21"/>
      <c r="T12" s="21"/>
      <c r="U12" s="21"/>
      <c r="V12" s="21"/>
      <c r="W12" s="22" t="s">
        <v>49</v>
      </c>
      <c r="X12" s="23" t="s">
        <v>50</v>
      </c>
      <c r="Y12" s="22" t="s">
        <v>49</v>
      </c>
      <c r="Z12" s="23" t="s">
        <v>50</v>
      </c>
      <c r="AA12" s="22" t="s">
        <v>49</v>
      </c>
      <c r="AB12" s="23" t="s">
        <v>50</v>
      </c>
      <c r="AC12" s="22" t="s">
        <v>49</v>
      </c>
      <c r="AD12" s="23" t="s">
        <v>50</v>
      </c>
      <c r="AE12" s="22" t="s">
        <v>49</v>
      </c>
      <c r="AF12" s="23" t="s">
        <v>50</v>
      </c>
      <c r="AG12" s="22" t="s">
        <v>49</v>
      </c>
      <c r="AH12" s="23" t="s">
        <v>50</v>
      </c>
      <c r="AI12" s="22" t="s">
        <v>49</v>
      </c>
      <c r="AJ12" s="23" t="s">
        <v>50</v>
      </c>
      <c r="AK12" s="22" t="s">
        <v>49</v>
      </c>
      <c r="AL12" s="23" t="s">
        <v>50</v>
      </c>
      <c r="AM12" s="22" t="s">
        <v>49</v>
      </c>
      <c r="AN12" s="23" t="s">
        <v>50</v>
      </c>
      <c r="AO12" s="22" t="s">
        <v>49</v>
      </c>
      <c r="AP12" s="23" t="s">
        <v>50</v>
      </c>
      <c r="AQ12" s="142"/>
      <c r="AR12" s="129"/>
      <c r="AS12" s="129"/>
      <c r="AT12" s="131"/>
      <c r="AU12" s="129"/>
      <c r="AV12" s="132"/>
      <c r="AW12" s="132"/>
      <c r="AX12" s="132"/>
      <c r="AY12" s="132"/>
      <c r="AZ12" s="132"/>
      <c r="BA12" s="132"/>
      <c r="BB12" s="132"/>
      <c r="BC12" s="132"/>
      <c r="BD12" s="132"/>
      <c r="BE12" s="133"/>
      <c r="BF12" s="24"/>
      <c r="BG12" s="129"/>
      <c r="BH12" s="129"/>
      <c r="BI12" s="129"/>
      <c r="BJ12" s="129"/>
      <c r="BK12" s="129"/>
      <c r="BL12" s="127"/>
    </row>
    <row r="13" spans="1:90" ht="21.75" customHeight="1" x14ac:dyDescent="0.2">
      <c r="A13" s="196"/>
      <c r="B13" s="196"/>
      <c r="C13" s="198"/>
      <c r="D13" s="198"/>
      <c r="E13" s="198"/>
      <c r="F13" s="200"/>
      <c r="G13" s="25" t="s">
        <v>51</v>
      </c>
      <c r="H13" s="26" t="s">
        <v>52</v>
      </c>
      <c r="I13" s="26" t="s">
        <v>53</v>
      </c>
      <c r="J13" s="26" t="s">
        <v>54</v>
      </c>
      <c r="M13" s="27">
        <v>1</v>
      </c>
      <c r="N13" s="103">
        <v>181910058</v>
      </c>
      <c r="O13" s="108" t="s">
        <v>181</v>
      </c>
      <c r="P13" s="28" t="s">
        <v>183</v>
      </c>
      <c r="Q13" s="29" t="s">
        <v>186</v>
      </c>
      <c r="R13" s="29" t="s">
        <v>187</v>
      </c>
      <c r="S13" s="30" t="s">
        <v>188</v>
      </c>
      <c r="T13" s="31" t="s">
        <v>195</v>
      </c>
      <c r="U13" s="32" t="s">
        <v>167</v>
      </c>
      <c r="V13" s="31" t="s">
        <v>182</v>
      </c>
      <c r="W13" s="33">
        <v>78</v>
      </c>
      <c r="X13" s="34">
        <v>85</v>
      </c>
      <c r="Y13" s="33">
        <v>78</v>
      </c>
      <c r="Z13" s="35">
        <v>75</v>
      </c>
      <c r="AA13" s="33">
        <v>70</v>
      </c>
      <c r="AB13" s="35">
        <v>75</v>
      </c>
      <c r="AC13" s="33">
        <v>79.5</v>
      </c>
      <c r="AD13" s="36">
        <v>75</v>
      </c>
      <c r="AE13" s="33">
        <v>89.320000000000007</v>
      </c>
      <c r="AF13" s="37">
        <v>70</v>
      </c>
      <c r="AG13" s="33">
        <v>81.166666666666671</v>
      </c>
      <c r="AH13" s="33">
        <v>82.1666666666667</v>
      </c>
      <c r="AI13" s="33">
        <v>83.1666666666667</v>
      </c>
      <c r="AJ13" s="33">
        <v>84.1666666666667</v>
      </c>
      <c r="AK13" s="33">
        <v>85.1666666666667</v>
      </c>
      <c r="AL13" s="33">
        <v>86.1666666666667</v>
      </c>
      <c r="AM13" s="33">
        <v>87.1666666666667</v>
      </c>
      <c r="AN13" s="33">
        <v>88.1666666666667</v>
      </c>
      <c r="AO13" s="38"/>
      <c r="AP13" s="34"/>
      <c r="AQ13" s="33" t="s">
        <v>55</v>
      </c>
      <c r="AR13" s="34" t="s">
        <v>56</v>
      </c>
      <c r="AS13" s="38" t="s">
        <v>56</v>
      </c>
      <c r="AT13" s="41" t="s">
        <v>56</v>
      </c>
      <c r="AU13" s="40" t="s">
        <v>56</v>
      </c>
      <c r="AV13" s="41" t="s">
        <v>57</v>
      </c>
      <c r="AW13" s="41" t="s">
        <v>58</v>
      </c>
      <c r="AX13" s="41" t="s">
        <v>59</v>
      </c>
      <c r="AY13" s="41" t="s">
        <v>60</v>
      </c>
      <c r="AZ13" s="41"/>
      <c r="BA13" s="41"/>
      <c r="BB13" s="41">
        <v>2</v>
      </c>
      <c r="BC13" s="41">
        <v>4</v>
      </c>
      <c r="BD13" s="41">
        <v>3</v>
      </c>
      <c r="BE13" s="41" t="s">
        <v>61</v>
      </c>
      <c r="BF13" s="41" t="s">
        <v>62</v>
      </c>
      <c r="BG13" s="42" t="s">
        <v>63</v>
      </c>
      <c r="BH13" s="42" t="s">
        <v>64</v>
      </c>
      <c r="BI13" s="42" t="s">
        <v>65</v>
      </c>
      <c r="BJ13" s="42" t="s">
        <v>66</v>
      </c>
      <c r="BK13" s="42" t="s">
        <v>67</v>
      </c>
      <c r="BL13" s="106" t="s">
        <v>68</v>
      </c>
      <c r="BN13" s="43"/>
      <c r="BO13" s="43">
        <v>0</v>
      </c>
      <c r="BP13" s="44">
        <v>1</v>
      </c>
      <c r="BQ13" s="44">
        <v>2</v>
      </c>
      <c r="BR13" s="44">
        <v>3</v>
      </c>
      <c r="BS13" s="44">
        <v>4</v>
      </c>
      <c r="BT13" s="44">
        <v>5</v>
      </c>
      <c r="BU13" s="44">
        <v>6</v>
      </c>
      <c r="BV13" s="44">
        <v>7</v>
      </c>
      <c r="BW13" s="44">
        <v>8</v>
      </c>
      <c r="BX13" s="44">
        <v>9</v>
      </c>
      <c r="CB13" s="43"/>
      <c r="CC13" s="43">
        <v>0</v>
      </c>
      <c r="CD13" s="44">
        <v>1</v>
      </c>
      <c r="CE13" s="44">
        <v>2</v>
      </c>
      <c r="CF13" s="44">
        <v>3</v>
      </c>
      <c r="CG13" s="44">
        <v>4</v>
      </c>
      <c r="CH13" s="44">
        <v>5</v>
      </c>
      <c r="CI13" s="44">
        <v>6</v>
      </c>
      <c r="CJ13" s="44">
        <v>7</v>
      </c>
      <c r="CK13" s="44">
        <v>8</v>
      </c>
      <c r="CL13" s="44">
        <v>9</v>
      </c>
    </row>
    <row r="14" spans="1:90" ht="27" customHeight="1" x14ac:dyDescent="0.2">
      <c r="A14" s="45" t="s">
        <v>69</v>
      </c>
      <c r="B14" s="46" t="s">
        <v>169</v>
      </c>
      <c r="C14" s="46"/>
      <c r="D14" s="46"/>
      <c r="E14" s="46"/>
      <c r="F14" s="46"/>
      <c r="G14" s="46"/>
      <c r="H14" s="47"/>
      <c r="I14" s="46"/>
      <c r="J14" s="48"/>
      <c r="M14" s="27">
        <v>2</v>
      </c>
      <c r="N14" s="103"/>
      <c r="O14" s="103"/>
      <c r="P14" s="49"/>
      <c r="Q14" s="29"/>
      <c r="R14" s="29"/>
      <c r="S14" s="30"/>
      <c r="T14" s="31"/>
      <c r="U14" s="32"/>
      <c r="V14" s="31"/>
      <c r="W14" s="33"/>
      <c r="X14" s="34"/>
      <c r="Y14" s="33"/>
      <c r="Z14" s="35"/>
      <c r="AA14" s="33"/>
      <c r="AB14" s="35"/>
      <c r="AC14" s="33"/>
      <c r="AD14" s="36"/>
      <c r="AE14" s="33"/>
      <c r="AF14" s="37"/>
      <c r="AG14" s="33"/>
      <c r="AH14" s="37"/>
      <c r="AI14" s="38"/>
      <c r="AJ14" s="37"/>
      <c r="AK14" s="39"/>
      <c r="AL14" s="37"/>
      <c r="AM14" s="39"/>
      <c r="AN14" s="39"/>
      <c r="AO14" s="38"/>
      <c r="AP14" s="34"/>
      <c r="AQ14" s="33"/>
      <c r="AR14" s="34"/>
      <c r="AS14" s="38"/>
      <c r="AT14" s="41"/>
      <c r="AU14" s="40"/>
      <c r="AV14" s="41"/>
      <c r="AW14" s="41"/>
      <c r="AX14" s="41"/>
      <c r="AY14" s="41"/>
      <c r="AZ14" s="41"/>
      <c r="BA14" s="41"/>
      <c r="BB14" s="41"/>
      <c r="BC14" s="41"/>
      <c r="BD14" s="41"/>
      <c r="BE14" s="41"/>
      <c r="BF14" s="41"/>
      <c r="BG14" s="41"/>
      <c r="BH14" s="41"/>
      <c r="BI14" s="41"/>
      <c r="BJ14" s="41"/>
      <c r="BK14" s="41"/>
      <c r="BL14" s="41"/>
      <c r="BN14" s="43">
        <v>0</v>
      </c>
      <c r="BO14" s="50" t="s">
        <v>70</v>
      </c>
      <c r="BP14" s="50" t="s">
        <v>71</v>
      </c>
      <c r="BQ14" s="50" t="s">
        <v>72</v>
      </c>
      <c r="BR14" s="50" t="s">
        <v>73</v>
      </c>
      <c r="BS14" s="50" t="s">
        <v>74</v>
      </c>
      <c r="BT14" s="50" t="s">
        <v>75</v>
      </c>
      <c r="BU14" s="50" t="s">
        <v>76</v>
      </c>
      <c r="BV14" s="50" t="s">
        <v>77</v>
      </c>
      <c r="BW14" s="50" t="s">
        <v>78</v>
      </c>
      <c r="BX14" s="50" t="s">
        <v>79</v>
      </c>
      <c r="CB14" s="43">
        <v>0</v>
      </c>
      <c r="CC14" s="50" t="s">
        <v>70</v>
      </c>
      <c r="CD14" s="50" t="s">
        <v>71</v>
      </c>
      <c r="CE14" s="50" t="s">
        <v>72</v>
      </c>
      <c r="CF14" s="50" t="s">
        <v>73</v>
      </c>
      <c r="CG14" s="50" t="s">
        <v>74</v>
      </c>
      <c r="CH14" s="50" t="s">
        <v>75</v>
      </c>
      <c r="CI14" s="50" t="s">
        <v>76</v>
      </c>
      <c r="CJ14" s="50" t="s">
        <v>77</v>
      </c>
      <c r="CK14" s="50" t="s">
        <v>78</v>
      </c>
      <c r="CL14" s="50" t="s">
        <v>79</v>
      </c>
    </row>
    <row r="15" spans="1:90" ht="27.75" customHeight="1" x14ac:dyDescent="0.2">
      <c r="A15" s="51">
        <v>1</v>
      </c>
      <c r="B15" s="156" t="s">
        <v>80</v>
      </c>
      <c r="C15" s="157"/>
      <c r="D15" s="157"/>
      <c r="E15" s="157"/>
      <c r="F15" s="158"/>
      <c r="G15" s="52">
        <f>ROUND(VLOOKUP($M$1,$M$13:$BL$52,11),0)</f>
        <v>78</v>
      </c>
      <c r="H15" s="53">
        <f>ROUND(VLOOKUP($M$1,$M$13:$BL$52,12),0)</f>
        <v>85</v>
      </c>
      <c r="I15" s="52">
        <f>((G15*30)+(H15*70))/100</f>
        <v>82.9</v>
      </c>
      <c r="J15" s="54" t="str">
        <f>IF(I15&gt;=95,"A+",IF(I15&gt;=90,"A",IF(I15&gt;=85,"A-",IF(I15&gt;=80,"B+",IF(I15&gt;=75,"B",IF(I15&gt;=70,"B-",IF(I15&gt;=60,"C",IF(I15&lt;=60,"D"))))))))</f>
        <v>B+</v>
      </c>
      <c r="M15" s="27">
        <v>3</v>
      </c>
      <c r="N15" s="103"/>
      <c r="O15" s="103"/>
      <c r="P15" s="49"/>
      <c r="Q15" s="29"/>
      <c r="R15" s="29"/>
      <c r="S15" s="30"/>
      <c r="T15" s="31"/>
      <c r="U15" s="32"/>
      <c r="V15" s="31"/>
      <c r="W15" s="33"/>
      <c r="X15" s="34"/>
      <c r="Y15" s="33"/>
      <c r="Z15" s="35"/>
      <c r="AA15" s="33"/>
      <c r="AB15" s="35"/>
      <c r="AC15" s="33"/>
      <c r="AD15" s="36"/>
      <c r="AE15" s="33"/>
      <c r="AF15" s="37"/>
      <c r="AG15" s="33"/>
      <c r="AH15" s="37"/>
      <c r="AI15" s="38"/>
      <c r="AJ15" s="37"/>
      <c r="AK15" s="39"/>
      <c r="AL15" s="37"/>
      <c r="AM15" s="39"/>
      <c r="AN15" s="39"/>
      <c r="AO15" s="38"/>
      <c r="AP15" s="34"/>
      <c r="AQ15" s="33"/>
      <c r="AR15" s="34"/>
      <c r="AS15" s="38"/>
      <c r="AT15" s="41"/>
      <c r="AU15" s="40"/>
      <c r="AV15" s="41"/>
      <c r="AW15" s="41"/>
      <c r="AX15" s="41"/>
      <c r="AY15" s="41"/>
      <c r="AZ15" s="41"/>
      <c r="BA15" s="41"/>
      <c r="BB15" s="41"/>
      <c r="BC15" s="41"/>
      <c r="BD15" s="41"/>
      <c r="BE15" s="41"/>
      <c r="BF15" s="41"/>
      <c r="BG15" s="41"/>
      <c r="BH15" s="41"/>
      <c r="BI15" s="41"/>
      <c r="BJ15" s="41"/>
      <c r="BK15" s="41"/>
      <c r="BL15" s="41"/>
      <c r="BN15" s="43">
        <v>1</v>
      </c>
      <c r="BO15" s="50" t="s">
        <v>81</v>
      </c>
      <c r="BP15" s="50" t="s">
        <v>82</v>
      </c>
      <c r="BQ15" s="50" t="s">
        <v>83</v>
      </c>
      <c r="BR15" s="50" t="s">
        <v>84</v>
      </c>
      <c r="BS15" s="50" t="s">
        <v>85</v>
      </c>
      <c r="BT15" s="50" t="s">
        <v>86</v>
      </c>
      <c r="BU15" s="50" t="s">
        <v>87</v>
      </c>
      <c r="BV15" s="50" t="s">
        <v>88</v>
      </c>
      <c r="BW15" s="50" t="s">
        <v>89</v>
      </c>
      <c r="BX15" s="50" t="s">
        <v>90</v>
      </c>
      <c r="CB15" s="43">
        <v>1</v>
      </c>
      <c r="CC15" s="50" t="s">
        <v>81</v>
      </c>
      <c r="CD15" s="50" t="s">
        <v>82</v>
      </c>
      <c r="CE15" s="50" t="s">
        <v>83</v>
      </c>
      <c r="CF15" s="50" t="s">
        <v>84</v>
      </c>
      <c r="CG15" s="50" t="s">
        <v>85</v>
      </c>
      <c r="CH15" s="50" t="s">
        <v>86</v>
      </c>
      <c r="CI15" s="50" t="s">
        <v>87</v>
      </c>
      <c r="CJ15" s="50" t="s">
        <v>88</v>
      </c>
      <c r="CK15" s="50" t="s">
        <v>89</v>
      </c>
      <c r="CL15" s="50" t="s">
        <v>90</v>
      </c>
    </row>
    <row r="16" spans="1:90" ht="27.75" customHeight="1" x14ac:dyDescent="0.2">
      <c r="A16" s="55">
        <v>2</v>
      </c>
      <c r="B16" s="159" t="s">
        <v>91</v>
      </c>
      <c r="C16" s="160"/>
      <c r="D16" s="160"/>
      <c r="E16" s="160"/>
      <c r="F16" s="161"/>
      <c r="G16" s="56">
        <f>ROUND(VLOOKUP($M$1,$M$13:$BL$52,13),0)</f>
        <v>78</v>
      </c>
      <c r="H16" s="53">
        <f>ROUND(VLOOKUP($M$1,$M$13:$BL$52,14),0)</f>
        <v>75</v>
      </c>
      <c r="I16" s="52">
        <f t="shared" ref="I16:I19" si="0">((G16*30)+(H16*70))/100</f>
        <v>75.900000000000006</v>
      </c>
      <c r="J16" s="54" t="str">
        <f t="shared" ref="J16:J19" si="1">IF(I16&gt;=95,"A+",IF(I16&gt;=90,"A",IF(I16&gt;=85,"A-",IF(I16&gt;=80,"B+",IF(I16&gt;=75,"B",IF(I16&gt;=70,"B-",IF(I16&gt;=60,"C",IF(I16&lt;=60,"D"))))))))</f>
        <v>B</v>
      </c>
      <c r="M16" s="27">
        <v>4</v>
      </c>
      <c r="N16" s="103"/>
      <c r="O16" s="103"/>
      <c r="P16" s="28"/>
      <c r="Q16" s="29"/>
      <c r="R16" s="29"/>
      <c r="S16" s="30"/>
      <c r="T16" s="31"/>
      <c r="U16" s="32"/>
      <c r="V16" s="31"/>
      <c r="W16" s="33"/>
      <c r="X16" s="34"/>
      <c r="Y16" s="33"/>
      <c r="Z16" s="35"/>
      <c r="AA16" s="33"/>
      <c r="AB16" s="35"/>
      <c r="AC16" s="33"/>
      <c r="AD16" s="36"/>
      <c r="AE16" s="33"/>
      <c r="AF16" s="37"/>
      <c r="AG16" s="33"/>
      <c r="AH16" s="37"/>
      <c r="AI16" s="38"/>
      <c r="AJ16" s="37"/>
      <c r="AK16" s="39"/>
      <c r="AL16" s="37"/>
      <c r="AM16" s="39"/>
      <c r="AN16" s="39"/>
      <c r="AO16" s="38"/>
      <c r="AP16" s="34"/>
      <c r="AQ16" s="33"/>
      <c r="AR16" s="34"/>
      <c r="AS16" s="38"/>
      <c r="AT16" s="41"/>
      <c r="AU16" s="40"/>
      <c r="AV16" s="41"/>
      <c r="AW16" s="41"/>
      <c r="AX16" s="41"/>
      <c r="AY16" s="41"/>
      <c r="AZ16" s="41"/>
      <c r="BA16" s="41"/>
      <c r="BB16" s="41"/>
      <c r="BC16" s="41"/>
      <c r="BD16" s="41"/>
      <c r="BE16" s="41"/>
      <c r="BF16" s="41"/>
      <c r="BG16" s="41"/>
      <c r="BH16" s="41"/>
      <c r="BI16" s="41"/>
      <c r="BJ16" s="41"/>
      <c r="BK16" s="41"/>
      <c r="BL16" s="41"/>
      <c r="BN16" s="43">
        <v>2</v>
      </c>
      <c r="BO16" s="50" t="s">
        <v>92</v>
      </c>
      <c r="BP16" s="50" t="s">
        <v>93</v>
      </c>
      <c r="BQ16" s="50" t="s">
        <v>94</v>
      </c>
      <c r="BR16" s="50" t="s">
        <v>95</v>
      </c>
      <c r="BS16" s="50" t="s">
        <v>96</v>
      </c>
      <c r="BT16" s="50" t="s">
        <v>97</v>
      </c>
      <c r="BU16" s="50" t="s">
        <v>98</v>
      </c>
      <c r="BV16" s="50" t="s">
        <v>99</v>
      </c>
      <c r="BW16" s="50" t="s">
        <v>100</v>
      </c>
      <c r="BX16" s="50" t="s">
        <v>101</v>
      </c>
      <c r="CB16" s="43">
        <v>2</v>
      </c>
      <c r="CC16" s="50" t="s">
        <v>102</v>
      </c>
      <c r="CD16" s="50" t="s">
        <v>93</v>
      </c>
      <c r="CE16" s="50" t="s">
        <v>94</v>
      </c>
      <c r="CF16" s="50" t="s">
        <v>95</v>
      </c>
      <c r="CG16" s="50" t="s">
        <v>96</v>
      </c>
      <c r="CH16" s="50" t="s">
        <v>97</v>
      </c>
      <c r="CI16" s="50" t="s">
        <v>98</v>
      </c>
      <c r="CJ16" s="50" t="s">
        <v>99</v>
      </c>
      <c r="CK16" s="50" t="s">
        <v>100</v>
      </c>
      <c r="CL16" s="50" t="s">
        <v>101</v>
      </c>
    </row>
    <row r="17" spans="1:90" ht="27.75" customHeight="1" x14ac:dyDescent="0.2">
      <c r="A17" s="51">
        <v>3</v>
      </c>
      <c r="B17" s="159" t="s">
        <v>103</v>
      </c>
      <c r="C17" s="160"/>
      <c r="D17" s="160"/>
      <c r="E17" s="160"/>
      <c r="F17" s="161"/>
      <c r="G17" s="56">
        <f>ROUND(VLOOKUP($M$1,$M$13:$BL$52,15),0)</f>
        <v>70</v>
      </c>
      <c r="H17" s="53">
        <f>ROUND(VLOOKUP($M$1,$M$13:$BL$52,16),0)</f>
        <v>75</v>
      </c>
      <c r="I17" s="52">
        <f t="shared" si="0"/>
        <v>73.5</v>
      </c>
      <c r="J17" s="54" t="str">
        <f t="shared" si="1"/>
        <v>B-</v>
      </c>
      <c r="M17" s="27">
        <v>5</v>
      </c>
      <c r="N17" s="103"/>
      <c r="O17" s="103"/>
      <c r="P17" s="49"/>
      <c r="Q17" s="29"/>
      <c r="R17" s="29"/>
      <c r="S17" s="30"/>
      <c r="T17" s="31"/>
      <c r="U17" s="32"/>
      <c r="V17" s="31"/>
      <c r="W17" s="33"/>
      <c r="X17" s="34"/>
      <c r="Y17" s="33"/>
      <c r="Z17" s="35"/>
      <c r="AA17" s="33"/>
      <c r="AB17" s="35"/>
      <c r="AC17" s="33"/>
      <c r="AD17" s="36"/>
      <c r="AE17" s="33"/>
      <c r="AF17" s="37"/>
      <c r="AG17" s="33"/>
      <c r="AH17" s="37"/>
      <c r="AI17" s="38"/>
      <c r="AJ17" s="37"/>
      <c r="AK17" s="39"/>
      <c r="AL17" s="37"/>
      <c r="AM17" s="39"/>
      <c r="AN17" s="39"/>
      <c r="AO17" s="38"/>
      <c r="AP17" s="34"/>
      <c r="AQ17" s="33"/>
      <c r="AR17" s="34"/>
      <c r="AS17" s="38"/>
      <c r="AT17" s="41"/>
      <c r="AU17" s="40"/>
      <c r="AV17" s="41"/>
      <c r="AW17" s="41"/>
      <c r="AX17" s="41"/>
      <c r="AY17" s="41"/>
      <c r="AZ17" s="41"/>
      <c r="BA17" s="41"/>
      <c r="BB17" s="41"/>
      <c r="BC17" s="41"/>
      <c r="BD17" s="41"/>
      <c r="BE17" s="41"/>
      <c r="BF17" s="41"/>
      <c r="BG17" s="41"/>
      <c r="BH17" s="41"/>
      <c r="BI17" s="41"/>
      <c r="BJ17" s="41"/>
      <c r="BK17" s="41"/>
      <c r="BL17" s="41"/>
      <c r="BN17" s="43">
        <v>3</v>
      </c>
      <c r="BO17" s="50" t="s">
        <v>104</v>
      </c>
      <c r="BP17" s="50" t="s">
        <v>105</v>
      </c>
      <c r="BQ17" s="50" t="s">
        <v>106</v>
      </c>
      <c r="BR17" s="50" t="s">
        <v>107</v>
      </c>
      <c r="BS17" s="50" t="s">
        <v>108</v>
      </c>
      <c r="BT17" s="50" t="s">
        <v>109</v>
      </c>
      <c r="BU17" s="50" t="s">
        <v>110</v>
      </c>
      <c r="BV17" s="50" t="s">
        <v>111</v>
      </c>
      <c r="BW17" s="50" t="s">
        <v>112</v>
      </c>
      <c r="BX17" s="50" t="s">
        <v>113</v>
      </c>
      <c r="CB17" s="43">
        <v>3</v>
      </c>
      <c r="CC17" s="50" t="s">
        <v>114</v>
      </c>
      <c r="CD17" s="50" t="s">
        <v>105</v>
      </c>
      <c r="CE17" s="50" t="s">
        <v>106</v>
      </c>
      <c r="CF17" s="50" t="s">
        <v>107</v>
      </c>
      <c r="CG17" s="50" t="s">
        <v>108</v>
      </c>
      <c r="CH17" s="50" t="s">
        <v>109</v>
      </c>
      <c r="CI17" s="50" t="s">
        <v>110</v>
      </c>
      <c r="CJ17" s="50" t="s">
        <v>111</v>
      </c>
      <c r="CK17" s="50" t="s">
        <v>112</v>
      </c>
      <c r="CL17" s="50" t="s">
        <v>113</v>
      </c>
    </row>
    <row r="18" spans="1:90" ht="27.75" customHeight="1" x14ac:dyDescent="0.2">
      <c r="A18" s="55">
        <v>4</v>
      </c>
      <c r="B18" s="162" t="s">
        <v>148</v>
      </c>
      <c r="C18" s="163"/>
      <c r="D18" s="163"/>
      <c r="E18" s="163"/>
      <c r="F18" s="164"/>
      <c r="G18" s="56">
        <f>ROUND(VLOOKUP($M$1,$M$13:$BL$52,17),0)</f>
        <v>80</v>
      </c>
      <c r="H18" s="53">
        <f>ROUND(VLOOKUP($M$1,$M$13:$BL$52,18),0)</f>
        <v>75</v>
      </c>
      <c r="I18" s="52">
        <f t="shared" si="0"/>
        <v>76.5</v>
      </c>
      <c r="J18" s="54" t="str">
        <f t="shared" si="1"/>
        <v>B</v>
      </c>
      <c r="M18" s="27">
        <v>6</v>
      </c>
      <c r="N18" s="103"/>
      <c r="O18" s="103"/>
      <c r="P18" s="28"/>
      <c r="Q18" s="29"/>
      <c r="R18" s="29"/>
      <c r="S18" s="30"/>
      <c r="T18" s="31"/>
      <c r="U18" s="32"/>
      <c r="V18" s="31"/>
      <c r="W18" s="33"/>
      <c r="X18" s="34"/>
      <c r="Y18" s="33"/>
      <c r="Z18" s="35"/>
      <c r="AA18" s="33"/>
      <c r="AB18" s="35"/>
      <c r="AC18" s="33"/>
      <c r="AD18" s="36"/>
      <c r="AE18" s="33"/>
      <c r="AF18" s="37"/>
      <c r="AG18" s="33"/>
      <c r="AH18" s="37"/>
      <c r="AI18" s="38"/>
      <c r="AJ18" s="37"/>
      <c r="AK18" s="39"/>
      <c r="AL18" s="37"/>
      <c r="AM18" s="39"/>
      <c r="AN18" s="39"/>
      <c r="AO18" s="38"/>
      <c r="AP18" s="34"/>
      <c r="AQ18" s="33"/>
      <c r="AR18" s="34"/>
      <c r="AS18" s="38"/>
      <c r="AT18" s="41"/>
      <c r="AU18" s="40"/>
      <c r="AV18" s="41"/>
      <c r="AW18" s="41"/>
      <c r="AX18" s="41"/>
      <c r="AY18" s="41"/>
      <c r="AZ18" s="41"/>
      <c r="BA18" s="41"/>
      <c r="BB18" s="41"/>
      <c r="BC18" s="41"/>
      <c r="BD18" s="41"/>
      <c r="BE18" s="41"/>
      <c r="BF18" s="41"/>
      <c r="BG18" s="41"/>
      <c r="BH18" s="41"/>
      <c r="BI18" s="41"/>
      <c r="BJ18" s="41"/>
      <c r="BK18" s="41"/>
      <c r="BL18" s="41"/>
      <c r="BN18" s="43">
        <v>4</v>
      </c>
      <c r="BO18" s="50" t="s">
        <v>115</v>
      </c>
      <c r="BP18" s="50" t="s">
        <v>116</v>
      </c>
      <c r="BQ18" s="50" t="s">
        <v>117</v>
      </c>
      <c r="BR18" s="50" t="s">
        <v>118</v>
      </c>
      <c r="BS18" s="50" t="s">
        <v>119</v>
      </c>
      <c r="BT18" s="50" t="s">
        <v>120</v>
      </c>
      <c r="BU18" s="50" t="s">
        <v>121</v>
      </c>
      <c r="BV18" s="50" t="s">
        <v>122</v>
      </c>
      <c r="BW18" s="50" t="s">
        <v>123</v>
      </c>
      <c r="BX18" s="50" t="s">
        <v>124</v>
      </c>
      <c r="CB18" s="43">
        <v>4</v>
      </c>
      <c r="CC18" s="50" t="s">
        <v>125</v>
      </c>
      <c r="CD18" s="50" t="s">
        <v>116</v>
      </c>
      <c r="CE18" s="50" t="s">
        <v>117</v>
      </c>
      <c r="CF18" s="50" t="s">
        <v>118</v>
      </c>
      <c r="CG18" s="50" t="s">
        <v>119</v>
      </c>
      <c r="CH18" s="50" t="s">
        <v>120</v>
      </c>
      <c r="CI18" s="50" t="s">
        <v>121</v>
      </c>
      <c r="CJ18" s="50" t="s">
        <v>122</v>
      </c>
      <c r="CK18" s="50" t="s">
        <v>123</v>
      </c>
      <c r="CL18" s="50" t="s">
        <v>124</v>
      </c>
    </row>
    <row r="19" spans="1:90" ht="30.75" customHeight="1" x14ac:dyDescent="0.2">
      <c r="A19" s="51">
        <v>5</v>
      </c>
      <c r="B19" s="165" t="s">
        <v>170</v>
      </c>
      <c r="C19" s="166"/>
      <c r="D19" s="166"/>
      <c r="E19" s="166"/>
      <c r="F19" s="167"/>
      <c r="G19" s="92">
        <f>ROUND(VLOOKUP($M$1,$M$13:$BL$52,19),0)</f>
        <v>89</v>
      </c>
      <c r="H19" s="93">
        <f>ROUND(VLOOKUP($M$1,$M$13:$BL$52,20),0)</f>
        <v>70</v>
      </c>
      <c r="I19" s="92">
        <f t="shared" si="0"/>
        <v>75.7</v>
      </c>
      <c r="J19" s="91" t="str">
        <f t="shared" si="1"/>
        <v>B</v>
      </c>
      <c r="M19" s="27">
        <v>7</v>
      </c>
      <c r="N19" s="103"/>
      <c r="O19" s="103"/>
      <c r="P19" s="28"/>
      <c r="Q19" s="29"/>
      <c r="R19" s="29"/>
      <c r="S19" s="30"/>
      <c r="T19" s="31"/>
      <c r="U19" s="32"/>
      <c r="V19" s="31"/>
      <c r="W19" s="33"/>
      <c r="X19" s="34"/>
      <c r="Y19" s="33"/>
      <c r="Z19" s="35"/>
      <c r="AA19" s="33"/>
      <c r="AB19" s="35"/>
      <c r="AC19" s="33"/>
      <c r="AD19" s="36"/>
      <c r="AE19" s="33"/>
      <c r="AF19" s="37"/>
      <c r="AG19" s="33"/>
      <c r="AH19" s="37"/>
      <c r="AI19" s="38"/>
      <c r="AJ19" s="37"/>
      <c r="AK19" s="39"/>
      <c r="AL19" s="37"/>
      <c r="AM19" s="39"/>
      <c r="AN19" s="39"/>
      <c r="AO19" s="38"/>
      <c r="AP19" s="34"/>
      <c r="AQ19" s="33"/>
      <c r="AR19" s="34"/>
      <c r="AS19" s="38"/>
      <c r="AT19" s="41"/>
      <c r="AU19" s="40"/>
      <c r="AV19" s="41"/>
      <c r="AW19" s="41"/>
      <c r="AX19" s="41"/>
      <c r="AY19" s="41"/>
      <c r="AZ19" s="41"/>
      <c r="BA19" s="41"/>
      <c r="BB19" s="41"/>
      <c r="BC19" s="41"/>
      <c r="BD19" s="41"/>
      <c r="BE19" s="41"/>
      <c r="BF19" s="41"/>
      <c r="BG19" s="41"/>
      <c r="BH19" s="41"/>
      <c r="BI19" s="41"/>
      <c r="BJ19" s="41"/>
      <c r="BK19" s="41"/>
      <c r="BL19" s="41"/>
      <c r="BN19" s="43">
        <v>6</v>
      </c>
      <c r="BO19" s="50" t="s">
        <v>126</v>
      </c>
      <c r="BP19" s="50" t="s">
        <v>127</v>
      </c>
      <c r="BQ19" s="50" t="s">
        <v>128</v>
      </c>
      <c r="BR19" s="50" t="s">
        <v>129</v>
      </c>
      <c r="BS19" s="50" t="s">
        <v>130</v>
      </c>
      <c r="BT19" s="50" t="s">
        <v>131</v>
      </c>
      <c r="BU19" s="50" t="s">
        <v>132</v>
      </c>
      <c r="BV19" s="50" t="s">
        <v>133</v>
      </c>
      <c r="BW19" s="50" t="s">
        <v>134</v>
      </c>
      <c r="BX19" s="50" t="s">
        <v>135</v>
      </c>
      <c r="CB19" s="43">
        <v>6</v>
      </c>
      <c r="CC19" s="50" t="s">
        <v>136</v>
      </c>
      <c r="CD19" s="50" t="s">
        <v>127</v>
      </c>
      <c r="CE19" s="50" t="s">
        <v>128</v>
      </c>
      <c r="CF19" s="50" t="s">
        <v>129</v>
      </c>
      <c r="CG19" s="50" t="s">
        <v>130</v>
      </c>
      <c r="CH19" s="50" t="s">
        <v>131</v>
      </c>
      <c r="CI19" s="50" t="s">
        <v>132</v>
      </c>
      <c r="CJ19" s="50" t="s">
        <v>133</v>
      </c>
      <c r="CK19" s="50" t="s">
        <v>134</v>
      </c>
      <c r="CL19" s="50" t="s">
        <v>135</v>
      </c>
    </row>
    <row r="20" spans="1:90" ht="27.75" customHeight="1" x14ac:dyDescent="0.2">
      <c r="A20" s="168" t="s">
        <v>171</v>
      </c>
      <c r="B20" s="169"/>
      <c r="C20" s="169"/>
      <c r="D20" s="169"/>
      <c r="E20" s="169"/>
      <c r="F20" s="169"/>
      <c r="G20" s="169"/>
      <c r="H20" s="169"/>
      <c r="I20" s="169"/>
      <c r="J20" s="170"/>
      <c r="M20" s="27">
        <v>8</v>
      </c>
      <c r="N20" s="103"/>
      <c r="O20" s="103"/>
      <c r="P20" s="28"/>
      <c r="Q20" s="29"/>
      <c r="R20" s="29"/>
      <c r="S20" s="30"/>
      <c r="T20" s="31"/>
      <c r="U20" s="32"/>
      <c r="V20" s="31"/>
      <c r="W20" s="33"/>
      <c r="X20" s="34"/>
      <c r="Y20" s="33"/>
      <c r="Z20" s="35"/>
      <c r="AA20" s="33"/>
      <c r="AB20" s="35"/>
      <c r="AC20" s="33"/>
      <c r="AD20" s="36"/>
      <c r="AE20" s="33"/>
      <c r="AF20" s="37"/>
      <c r="AG20" s="33"/>
      <c r="AH20" s="37"/>
      <c r="AI20" s="38"/>
      <c r="AJ20" s="37"/>
      <c r="AK20" s="39"/>
      <c r="AL20" s="37"/>
      <c r="AM20" s="39"/>
      <c r="AN20" s="39"/>
      <c r="AO20" s="38"/>
      <c r="AP20" s="34"/>
      <c r="AQ20" s="33"/>
      <c r="AR20" s="34"/>
      <c r="AS20" s="38"/>
      <c r="AT20" s="41"/>
      <c r="AU20" s="40"/>
      <c r="AV20" s="41"/>
      <c r="AW20" s="41"/>
      <c r="AX20" s="41"/>
      <c r="AY20" s="41"/>
      <c r="AZ20" s="41"/>
      <c r="BA20" s="41"/>
      <c r="BB20" s="41"/>
      <c r="BC20" s="41"/>
      <c r="BD20" s="41"/>
      <c r="BE20" s="41"/>
      <c r="BF20" s="41"/>
      <c r="BG20" s="41"/>
      <c r="BH20" s="41"/>
      <c r="BI20" s="41"/>
      <c r="BJ20" s="41"/>
      <c r="BK20" s="41"/>
      <c r="BL20" s="41"/>
      <c r="BN20" s="43">
        <v>7</v>
      </c>
      <c r="BO20" s="50" t="s">
        <v>137</v>
      </c>
      <c r="BP20" s="50" t="s">
        <v>138</v>
      </c>
      <c r="BQ20" s="50" t="s">
        <v>139</v>
      </c>
      <c r="BR20" s="50" t="s">
        <v>140</v>
      </c>
      <c r="BS20" s="50" t="s">
        <v>141</v>
      </c>
      <c r="BT20" s="50" t="s">
        <v>142</v>
      </c>
      <c r="BU20" s="50" t="s">
        <v>143</v>
      </c>
      <c r="BV20" s="50" t="s">
        <v>144</v>
      </c>
      <c r="BW20" s="50" t="s">
        <v>145</v>
      </c>
      <c r="BX20" s="50" t="s">
        <v>146</v>
      </c>
      <c r="CB20" s="43">
        <v>7</v>
      </c>
      <c r="CC20" s="50" t="s">
        <v>147</v>
      </c>
      <c r="CD20" s="50" t="s">
        <v>138</v>
      </c>
      <c r="CE20" s="50" t="s">
        <v>139</v>
      </c>
      <c r="CF20" s="50" t="s">
        <v>140</v>
      </c>
      <c r="CG20" s="50" t="s">
        <v>141</v>
      </c>
      <c r="CH20" s="50" t="s">
        <v>142</v>
      </c>
      <c r="CI20" s="50" t="s">
        <v>143</v>
      </c>
      <c r="CJ20" s="50" t="s">
        <v>144</v>
      </c>
      <c r="CK20" s="50" t="s">
        <v>145</v>
      </c>
      <c r="CL20" s="50" t="s">
        <v>146</v>
      </c>
    </row>
    <row r="21" spans="1:90" ht="27.75" customHeight="1" x14ac:dyDescent="0.25">
      <c r="A21" s="45" t="s">
        <v>149</v>
      </c>
      <c r="B21" s="46" t="s">
        <v>172</v>
      </c>
      <c r="C21" s="61"/>
      <c r="D21" s="61"/>
      <c r="E21" s="61"/>
      <c r="F21" s="62"/>
      <c r="G21" s="62"/>
      <c r="H21" s="63"/>
      <c r="I21" s="57"/>
      <c r="J21" s="58"/>
      <c r="M21" s="27">
        <v>9</v>
      </c>
      <c r="N21" s="104"/>
      <c r="O21" s="104"/>
      <c r="P21" s="28"/>
      <c r="Q21" s="29"/>
      <c r="R21" s="29"/>
      <c r="S21" s="30"/>
      <c r="T21" s="31"/>
      <c r="U21" s="32"/>
      <c r="V21" s="31"/>
      <c r="W21" s="60"/>
      <c r="X21" s="34"/>
      <c r="Y21" s="60"/>
      <c r="Z21" s="35"/>
      <c r="AA21" s="60"/>
      <c r="AB21" s="35"/>
      <c r="AC21" s="60"/>
      <c r="AD21" s="36"/>
      <c r="AE21" s="60"/>
      <c r="AF21" s="37"/>
      <c r="AG21" s="60"/>
      <c r="AH21" s="37"/>
      <c r="AI21" s="38"/>
      <c r="AJ21" s="37"/>
      <c r="AK21" s="39"/>
      <c r="AL21" s="37"/>
      <c r="AM21" s="39"/>
      <c r="AN21" s="39"/>
      <c r="AO21" s="38"/>
      <c r="AP21" s="34"/>
      <c r="AQ21" s="60"/>
      <c r="AR21" s="34"/>
      <c r="AS21" s="38"/>
      <c r="AT21" s="41"/>
      <c r="AU21" s="40"/>
      <c r="AV21" s="41"/>
      <c r="AW21" s="41"/>
      <c r="AX21" s="41"/>
      <c r="AY21" s="41"/>
      <c r="AZ21" s="41"/>
      <c r="BA21" s="41"/>
      <c r="BB21" s="41"/>
      <c r="BC21" s="41"/>
      <c r="BD21" s="41"/>
      <c r="BE21" s="41"/>
      <c r="BF21" s="41"/>
      <c r="BG21" s="41"/>
      <c r="BH21" s="41"/>
      <c r="BI21" s="41"/>
      <c r="BJ21" s="41"/>
      <c r="BK21" s="41"/>
      <c r="BL21" s="41"/>
    </row>
    <row r="22" spans="1:90" ht="27.75" customHeight="1" x14ac:dyDescent="0.2">
      <c r="A22" s="173" t="s">
        <v>173</v>
      </c>
      <c r="B22" s="169"/>
      <c r="C22" s="169"/>
      <c r="D22" s="169"/>
      <c r="E22" s="169"/>
      <c r="F22" s="169"/>
      <c r="G22" s="169"/>
      <c r="H22" s="169"/>
      <c r="I22" s="169"/>
      <c r="J22" s="170"/>
      <c r="M22" s="27">
        <v>10</v>
      </c>
      <c r="N22" s="103"/>
      <c r="O22" s="103"/>
      <c r="P22" s="49"/>
      <c r="Q22" s="29"/>
      <c r="R22" s="29"/>
      <c r="S22" s="30"/>
      <c r="T22" s="31"/>
      <c r="U22" s="32"/>
      <c r="V22" s="31"/>
      <c r="W22" s="60"/>
      <c r="X22" s="34"/>
      <c r="Y22" s="60"/>
      <c r="Z22" s="35"/>
      <c r="AA22" s="60"/>
      <c r="AB22" s="35"/>
      <c r="AC22" s="60"/>
      <c r="AD22" s="36"/>
      <c r="AE22" s="60"/>
      <c r="AF22" s="37"/>
      <c r="AG22" s="60"/>
      <c r="AH22" s="37"/>
      <c r="AI22" s="38"/>
      <c r="AJ22" s="37"/>
      <c r="AK22" s="39"/>
      <c r="AL22" s="37"/>
      <c r="AM22" s="39"/>
      <c r="AN22" s="39"/>
      <c r="AO22" s="38"/>
      <c r="AP22" s="34"/>
      <c r="AQ22" s="60"/>
      <c r="AR22" s="34"/>
      <c r="AS22" s="38"/>
      <c r="AT22" s="41"/>
      <c r="AU22" s="40"/>
      <c r="AV22" s="41"/>
      <c r="AW22" s="41"/>
      <c r="AX22" s="41"/>
      <c r="AY22" s="41"/>
      <c r="AZ22" s="41"/>
      <c r="BA22" s="41"/>
      <c r="BB22" s="41"/>
      <c r="BC22" s="41"/>
      <c r="BD22" s="41"/>
      <c r="BE22" s="41"/>
      <c r="BF22" s="41"/>
      <c r="BG22" s="41"/>
      <c r="BH22" s="41"/>
      <c r="BI22" s="41"/>
      <c r="BJ22" s="41"/>
      <c r="BK22" s="41"/>
      <c r="BL22" s="41"/>
    </row>
    <row r="23" spans="1:90" ht="27.75" customHeight="1" x14ac:dyDescent="0.2">
      <c r="A23" s="180" t="s">
        <v>174</v>
      </c>
      <c r="B23" s="181"/>
      <c r="C23" s="181"/>
      <c r="D23" s="181"/>
      <c r="E23" s="181"/>
      <c r="F23" s="181"/>
      <c r="G23" s="181"/>
      <c r="H23" s="181"/>
      <c r="I23" s="181"/>
      <c r="J23" s="182"/>
      <c r="M23" s="27">
        <v>11</v>
      </c>
      <c r="N23" s="103"/>
      <c r="O23" s="103"/>
      <c r="P23" s="28"/>
      <c r="Q23" s="29"/>
      <c r="R23" s="29"/>
      <c r="S23" s="30"/>
      <c r="T23" s="31"/>
      <c r="U23" s="32"/>
      <c r="V23" s="31"/>
      <c r="W23" s="60"/>
      <c r="X23" s="34"/>
      <c r="Y23" s="60"/>
      <c r="Z23" s="35"/>
      <c r="AA23" s="60"/>
      <c r="AB23" s="35"/>
      <c r="AC23" s="60"/>
      <c r="AD23" s="36"/>
      <c r="AE23" s="60"/>
      <c r="AF23" s="37"/>
      <c r="AG23" s="60"/>
      <c r="AH23" s="37"/>
      <c r="AI23" s="38"/>
      <c r="AJ23" s="37"/>
      <c r="AK23" s="39"/>
      <c r="AL23" s="37"/>
      <c r="AM23" s="39"/>
      <c r="AN23" s="39"/>
      <c r="AO23" s="38"/>
      <c r="AP23" s="34"/>
      <c r="AQ23" s="60"/>
      <c r="AR23" s="34"/>
      <c r="AS23" s="38"/>
      <c r="AT23" s="41"/>
      <c r="AU23" s="40"/>
      <c r="AV23" s="41"/>
      <c r="AW23" s="41"/>
      <c r="AX23" s="41"/>
      <c r="AY23" s="41"/>
      <c r="AZ23" s="41"/>
      <c r="BA23" s="41"/>
      <c r="BB23" s="41"/>
      <c r="BC23" s="41"/>
      <c r="BD23" s="41"/>
      <c r="BE23" s="41"/>
      <c r="BF23" s="41"/>
      <c r="BG23" s="41"/>
      <c r="BH23" s="41"/>
      <c r="BI23" s="41"/>
      <c r="BJ23" s="41"/>
      <c r="BK23" s="41"/>
      <c r="BL23" s="41"/>
    </row>
    <row r="24" spans="1:90" ht="31.5" customHeight="1" x14ac:dyDescent="0.2">
      <c r="A24" s="97">
        <v>1</v>
      </c>
      <c r="B24" s="174" t="s">
        <v>189</v>
      </c>
      <c r="C24" s="175"/>
      <c r="D24" s="175"/>
      <c r="E24" s="175"/>
      <c r="F24" s="176"/>
      <c r="G24" s="94">
        <f>ROUND(VLOOKUP($M$1,$M$13:$BL$52,21),0)</f>
        <v>81</v>
      </c>
      <c r="H24" s="95">
        <f>ROUND(VLOOKUP($M$1,$M$13:$BL$52,22),0)</f>
        <v>82</v>
      </c>
      <c r="I24" s="94">
        <f t="shared" ref="I24" si="2">((G24*30)+(H24*70))/100</f>
        <v>81.7</v>
      </c>
      <c r="J24" s="96" t="str">
        <f t="shared" ref="J24" si="3">IF(I24&gt;=95,"A+",IF(I24&gt;=90,"A",IF(I24&gt;=85,"A-",IF(I24&gt;=80,"B+",IF(I24&gt;=75,"B",IF(I24&gt;=70,"B-",IF(I24&gt;=60,"C",IF(I24&lt;=60,"D"))))))))</f>
        <v>B+</v>
      </c>
      <c r="M24" s="27">
        <v>12</v>
      </c>
      <c r="N24" s="103"/>
      <c r="O24" s="103"/>
      <c r="P24" s="28"/>
      <c r="Q24" s="29"/>
      <c r="R24" s="29"/>
      <c r="S24" s="30"/>
      <c r="T24" s="31"/>
      <c r="U24" s="32"/>
      <c r="V24" s="31"/>
      <c r="W24" s="60"/>
      <c r="X24" s="34"/>
      <c r="Y24" s="60"/>
      <c r="Z24" s="35"/>
      <c r="AA24" s="60"/>
      <c r="AB24" s="35"/>
      <c r="AC24" s="60"/>
      <c r="AD24" s="36"/>
      <c r="AE24" s="60"/>
      <c r="AF24" s="37"/>
      <c r="AG24" s="60"/>
      <c r="AH24" s="37"/>
      <c r="AI24" s="38"/>
      <c r="AJ24" s="37"/>
      <c r="AK24" s="39"/>
      <c r="AL24" s="37"/>
      <c r="AM24" s="39"/>
      <c r="AN24" s="39"/>
      <c r="AO24" s="38"/>
      <c r="AP24" s="34"/>
      <c r="AQ24" s="60"/>
      <c r="AR24" s="34"/>
      <c r="AS24" s="38"/>
      <c r="AT24" s="41"/>
      <c r="AU24" s="40"/>
      <c r="AV24" s="41"/>
      <c r="AW24" s="41"/>
      <c r="AX24" s="41"/>
      <c r="AY24" s="41"/>
      <c r="AZ24" s="41"/>
      <c r="BA24" s="41"/>
      <c r="BB24" s="41"/>
      <c r="BC24" s="41"/>
      <c r="BD24" s="41"/>
      <c r="BE24" s="41"/>
      <c r="BF24" s="41"/>
      <c r="BG24" s="41"/>
      <c r="BH24" s="41"/>
      <c r="BI24" s="41"/>
      <c r="BJ24" s="41"/>
      <c r="BK24" s="41"/>
      <c r="BL24" s="41"/>
    </row>
    <row r="25" spans="1:90" ht="30.75" customHeight="1" x14ac:dyDescent="0.2">
      <c r="A25" s="97">
        <v>2</v>
      </c>
      <c r="B25" s="177" t="s">
        <v>190</v>
      </c>
      <c r="C25" s="178"/>
      <c r="D25" s="178"/>
      <c r="E25" s="178"/>
      <c r="F25" s="179"/>
      <c r="G25" s="94">
        <f>ROUND(VLOOKUP($M$1,$M$13:$BL$52,23),0)</f>
        <v>83</v>
      </c>
      <c r="H25" s="95">
        <f>ROUND(VLOOKUP($M$1,$M$13:$BL$52,24),0)</f>
        <v>84</v>
      </c>
      <c r="I25" s="94">
        <f t="shared" ref="I25:I27" si="4">((G25*30)+(H25*70))/100</f>
        <v>83.7</v>
      </c>
      <c r="J25" s="96" t="str">
        <f t="shared" ref="J25:J27" si="5">IF(I25&gt;=95,"A+",IF(I25&gt;=90,"A",IF(I25&gt;=85,"A-",IF(I25&gt;=80,"B+",IF(I25&gt;=75,"B",IF(I25&gt;=70,"B-",IF(I25&gt;=60,"C",IF(I25&lt;=60,"D"))))))))</f>
        <v>B+</v>
      </c>
      <c r="L25" s="4" t="s">
        <v>3</v>
      </c>
      <c r="M25" s="27">
        <v>13</v>
      </c>
      <c r="N25" s="103"/>
      <c r="O25" s="103"/>
      <c r="P25" s="64"/>
      <c r="Q25" s="29"/>
      <c r="R25" s="29"/>
      <c r="S25" s="30"/>
      <c r="T25" s="31"/>
      <c r="U25" s="32"/>
      <c r="V25" s="31"/>
      <c r="W25" s="60"/>
      <c r="X25" s="34"/>
      <c r="Y25" s="60"/>
      <c r="Z25" s="35"/>
      <c r="AA25" s="60"/>
      <c r="AB25" s="35"/>
      <c r="AC25" s="60"/>
      <c r="AD25" s="36"/>
      <c r="AE25" s="60"/>
      <c r="AF25" s="37"/>
      <c r="AG25" s="60"/>
      <c r="AH25" s="37"/>
      <c r="AI25" s="38"/>
      <c r="AJ25" s="37"/>
      <c r="AK25" s="39"/>
      <c r="AL25" s="37"/>
      <c r="AM25" s="39"/>
      <c r="AN25" s="39"/>
      <c r="AO25" s="38"/>
      <c r="AP25" s="34"/>
      <c r="AQ25" s="60"/>
      <c r="AR25" s="34"/>
      <c r="AS25" s="38"/>
      <c r="AT25" s="41"/>
      <c r="AU25" s="40"/>
      <c r="AV25" s="41"/>
      <c r="AW25" s="41"/>
      <c r="AX25" s="41"/>
      <c r="AY25" s="41"/>
      <c r="AZ25" s="41"/>
      <c r="BA25" s="41"/>
      <c r="BB25" s="41"/>
      <c r="BC25" s="41"/>
      <c r="BD25" s="41"/>
      <c r="BE25" s="41"/>
      <c r="BF25" s="41"/>
      <c r="BG25" s="41"/>
      <c r="BH25" s="41"/>
      <c r="BI25" s="41"/>
      <c r="BJ25" s="41"/>
      <c r="BK25" s="41"/>
      <c r="BL25" s="41"/>
    </row>
    <row r="26" spans="1:90" ht="33" customHeight="1" x14ac:dyDescent="0.2">
      <c r="A26" s="97">
        <v>3</v>
      </c>
      <c r="B26" s="177" t="s">
        <v>191</v>
      </c>
      <c r="C26" s="178"/>
      <c r="D26" s="178"/>
      <c r="E26" s="178"/>
      <c r="F26" s="179"/>
      <c r="G26" s="94">
        <f>ROUND(VLOOKUP($M$1,$M$13:$BL$52,25),0)</f>
        <v>85</v>
      </c>
      <c r="H26" s="95">
        <f>ROUND(VLOOKUP($M$1,$M$13:$BL$52,26),0)</f>
        <v>86</v>
      </c>
      <c r="I26" s="94">
        <f t="shared" si="4"/>
        <v>85.7</v>
      </c>
      <c r="J26" s="96" t="str">
        <f t="shared" si="5"/>
        <v>A-</v>
      </c>
      <c r="M26" s="27">
        <v>14</v>
      </c>
      <c r="N26" s="103"/>
      <c r="O26" s="103"/>
      <c r="P26" s="65"/>
      <c r="Q26" s="29"/>
      <c r="R26" s="29"/>
      <c r="S26" s="30"/>
      <c r="T26" s="31"/>
      <c r="U26" s="32"/>
      <c r="V26" s="31"/>
      <c r="W26" s="60"/>
      <c r="X26" s="34"/>
      <c r="Y26" s="60"/>
      <c r="Z26" s="35"/>
      <c r="AA26" s="60"/>
      <c r="AB26" s="35"/>
      <c r="AC26" s="60"/>
      <c r="AD26" s="36"/>
      <c r="AE26" s="60"/>
      <c r="AF26" s="37"/>
      <c r="AG26" s="60"/>
      <c r="AH26" s="37"/>
      <c r="AI26" s="38"/>
      <c r="AJ26" s="37"/>
      <c r="AK26" s="39"/>
      <c r="AL26" s="37"/>
      <c r="AM26" s="39"/>
      <c r="AN26" s="39"/>
      <c r="AO26" s="38"/>
      <c r="AP26" s="34"/>
      <c r="AQ26" s="60"/>
      <c r="AR26" s="34"/>
      <c r="AS26" s="38"/>
      <c r="AT26" s="41"/>
      <c r="AU26" s="40"/>
      <c r="AV26" s="41"/>
      <c r="AW26" s="41"/>
      <c r="AX26" s="41"/>
      <c r="AY26" s="41"/>
      <c r="AZ26" s="41"/>
      <c r="BA26" s="41"/>
      <c r="BB26" s="41"/>
      <c r="BC26" s="41"/>
      <c r="BD26" s="41"/>
      <c r="BE26" s="41"/>
      <c r="BF26" s="41"/>
      <c r="BG26" s="41"/>
      <c r="BH26" s="41"/>
      <c r="BI26" s="41"/>
      <c r="BJ26" s="41"/>
      <c r="BK26" s="41"/>
      <c r="BL26" s="41"/>
    </row>
    <row r="27" spans="1:90" ht="30.75" customHeight="1" x14ac:dyDescent="0.2">
      <c r="A27" s="97">
        <v>4</v>
      </c>
      <c r="B27" s="177" t="s">
        <v>168</v>
      </c>
      <c r="C27" s="178"/>
      <c r="D27" s="178"/>
      <c r="E27" s="178"/>
      <c r="F27" s="179"/>
      <c r="G27" s="94">
        <f>ROUND(VLOOKUP($M$1,$M$13:$BL$52,27),0)</f>
        <v>87</v>
      </c>
      <c r="H27" s="95">
        <f>ROUND(VLOOKUP($M$1,$M$13:$BL$52,28),0)</f>
        <v>88</v>
      </c>
      <c r="I27" s="94">
        <f t="shared" si="4"/>
        <v>87.7</v>
      </c>
      <c r="J27" s="96" t="str">
        <f t="shared" si="5"/>
        <v>A-</v>
      </c>
      <c r="M27" s="27">
        <v>15</v>
      </c>
      <c r="N27" s="103"/>
      <c r="O27" s="103"/>
      <c r="P27" s="65"/>
      <c r="Q27" s="29"/>
      <c r="R27" s="29"/>
      <c r="S27" s="30"/>
      <c r="T27" s="31"/>
      <c r="U27" s="32"/>
      <c r="V27" s="31"/>
      <c r="W27" s="60"/>
      <c r="X27" s="34"/>
      <c r="Y27" s="60"/>
      <c r="Z27" s="35"/>
      <c r="AA27" s="60"/>
      <c r="AB27" s="35"/>
      <c r="AC27" s="60"/>
      <c r="AD27" s="36"/>
      <c r="AE27" s="60"/>
      <c r="AF27" s="37"/>
      <c r="AG27" s="60"/>
      <c r="AH27" s="37"/>
      <c r="AI27" s="38"/>
      <c r="AJ27" s="37"/>
      <c r="AK27" s="39"/>
      <c r="AL27" s="37"/>
      <c r="AM27" s="39"/>
      <c r="AN27" s="39"/>
      <c r="AO27" s="38"/>
      <c r="AP27" s="34"/>
      <c r="AQ27" s="60"/>
      <c r="AR27" s="34"/>
      <c r="AS27" s="38"/>
      <c r="AT27" s="41"/>
      <c r="AU27" s="40"/>
      <c r="AV27" s="41"/>
      <c r="AW27" s="41"/>
      <c r="AX27" s="41"/>
      <c r="AY27" s="41"/>
      <c r="AZ27" s="41"/>
      <c r="BA27" s="41"/>
      <c r="BB27" s="41"/>
      <c r="BC27" s="41"/>
      <c r="BD27" s="41"/>
      <c r="BE27" s="41"/>
      <c r="BF27" s="41"/>
      <c r="BG27" s="41"/>
      <c r="BH27" s="41"/>
      <c r="BI27" s="41"/>
      <c r="BJ27" s="41"/>
      <c r="BK27" s="41"/>
      <c r="BL27" s="41"/>
    </row>
    <row r="28" spans="1:90" ht="18" customHeight="1" x14ac:dyDescent="0.2">
      <c r="A28" s="98"/>
      <c r="B28" s="99"/>
      <c r="C28" s="99"/>
      <c r="D28" s="99"/>
      <c r="E28" s="99"/>
      <c r="F28" s="99"/>
      <c r="G28" s="100"/>
      <c r="H28" s="101"/>
      <c r="I28" s="100"/>
      <c r="J28" s="102"/>
      <c r="M28" s="27">
        <v>16</v>
      </c>
      <c r="N28" s="103"/>
      <c r="O28" s="103"/>
      <c r="P28" s="65"/>
      <c r="Q28" s="29"/>
      <c r="R28" s="29"/>
      <c r="S28" s="30"/>
      <c r="T28" s="31"/>
      <c r="U28" s="32"/>
      <c r="V28" s="31"/>
      <c r="W28" s="60"/>
      <c r="X28" s="34"/>
      <c r="Y28" s="60"/>
      <c r="Z28" s="35"/>
      <c r="AA28" s="60"/>
      <c r="AB28" s="35"/>
      <c r="AC28" s="60"/>
      <c r="AD28" s="36"/>
      <c r="AE28" s="60"/>
      <c r="AF28" s="37"/>
      <c r="AG28" s="60"/>
      <c r="AH28" s="37"/>
      <c r="AI28" s="38"/>
      <c r="AJ28" s="37"/>
      <c r="AK28" s="39"/>
      <c r="AL28" s="37"/>
      <c r="AM28" s="39"/>
      <c r="AN28" s="39"/>
      <c r="AO28" s="38"/>
      <c r="AP28" s="34"/>
      <c r="AQ28" s="60"/>
      <c r="AR28" s="34"/>
      <c r="AS28" s="38"/>
      <c r="AT28" s="41"/>
      <c r="AU28" s="40"/>
      <c r="AV28" s="41"/>
      <c r="AW28" s="41"/>
      <c r="AX28" s="41"/>
      <c r="AY28" s="41"/>
      <c r="AZ28" s="41"/>
      <c r="BA28" s="41"/>
      <c r="BB28" s="41"/>
      <c r="BC28" s="41"/>
      <c r="BD28" s="41"/>
      <c r="BE28" s="41"/>
      <c r="BF28" s="41"/>
      <c r="BG28" s="41"/>
      <c r="BH28" s="41"/>
      <c r="BI28" s="41"/>
      <c r="BJ28" s="41"/>
      <c r="BK28" s="41"/>
      <c r="BL28" s="41"/>
    </row>
    <row r="29" spans="1:90" ht="19.5" customHeight="1" x14ac:dyDescent="0.2">
      <c r="A29" s="66" t="s">
        <v>150</v>
      </c>
      <c r="M29" s="27">
        <v>17</v>
      </c>
      <c r="N29" s="103"/>
      <c r="O29" s="103"/>
      <c r="P29" s="59"/>
      <c r="Q29" s="29"/>
      <c r="R29" s="29"/>
      <c r="S29" s="30"/>
      <c r="T29" s="31"/>
      <c r="U29" s="32"/>
      <c r="V29" s="31"/>
      <c r="W29" s="60"/>
      <c r="X29" s="34"/>
      <c r="Y29" s="60"/>
      <c r="Z29" s="35"/>
      <c r="AA29" s="60"/>
      <c r="AB29" s="35"/>
      <c r="AC29" s="60"/>
      <c r="AD29" s="36"/>
      <c r="AE29" s="60"/>
      <c r="AF29" s="37"/>
      <c r="AG29" s="60"/>
      <c r="AH29" s="37"/>
      <c r="AI29" s="38"/>
      <c r="AJ29" s="37"/>
      <c r="AK29" s="39"/>
      <c r="AL29" s="37"/>
      <c r="AM29" s="39"/>
      <c r="AN29" s="39"/>
      <c r="AO29" s="38"/>
      <c r="AP29" s="34"/>
      <c r="AQ29" s="60"/>
      <c r="AR29" s="34"/>
      <c r="AS29" s="38"/>
      <c r="AT29" s="41"/>
      <c r="AU29" s="40"/>
      <c r="AV29" s="41"/>
      <c r="AW29" s="41"/>
      <c r="AX29" s="41"/>
      <c r="AY29" s="41"/>
      <c r="AZ29" s="41"/>
      <c r="BA29" s="41"/>
      <c r="BB29" s="41"/>
      <c r="BC29" s="41"/>
      <c r="BD29" s="41"/>
      <c r="BE29" s="41"/>
      <c r="BF29" s="41"/>
      <c r="BG29" s="41"/>
      <c r="BH29" s="41"/>
      <c r="BI29" s="41"/>
      <c r="BJ29" s="41"/>
      <c r="BK29" s="41"/>
      <c r="BL29" s="41"/>
    </row>
    <row r="30" spans="1:90" ht="21" customHeight="1" x14ac:dyDescent="0.25">
      <c r="A30" s="121" t="str">
        <f>VLOOKUP($M$1,$M$13:$BL$52,31)</f>
        <v>Ananda perlu meningkatkan kompetensi Bahasa Inggris …</v>
      </c>
      <c r="B30" s="121"/>
      <c r="C30" s="121"/>
      <c r="D30" s="121"/>
      <c r="E30" s="121"/>
      <c r="F30" s="121"/>
      <c r="G30" s="121"/>
      <c r="H30" s="121"/>
      <c r="I30" s="121"/>
      <c r="J30" s="121"/>
      <c r="M30" s="27">
        <v>18</v>
      </c>
      <c r="N30" s="104"/>
      <c r="O30" s="104"/>
      <c r="P30" s="105"/>
      <c r="Q30" s="29"/>
      <c r="R30" s="29"/>
      <c r="S30" s="30"/>
      <c r="T30" s="31"/>
      <c r="U30" s="32"/>
      <c r="V30" s="31"/>
      <c r="W30" s="60"/>
      <c r="X30" s="34"/>
      <c r="Y30" s="60"/>
      <c r="Z30" s="35"/>
      <c r="AA30" s="60"/>
      <c r="AB30" s="35"/>
      <c r="AC30" s="60"/>
      <c r="AD30" s="36"/>
      <c r="AE30" s="60"/>
      <c r="AF30" s="37"/>
      <c r="AG30" s="60"/>
      <c r="AH30" s="37"/>
      <c r="AI30" s="38"/>
      <c r="AJ30" s="37"/>
      <c r="AK30" s="39"/>
      <c r="AL30" s="37"/>
      <c r="AM30" s="39"/>
      <c r="AN30" s="39"/>
      <c r="AO30" s="38"/>
      <c r="AP30" s="34"/>
      <c r="AQ30" s="60"/>
      <c r="AR30" s="34"/>
      <c r="AS30" s="38"/>
      <c r="AT30" s="41"/>
      <c r="AU30" s="40"/>
      <c r="AV30" s="41"/>
      <c r="AW30" s="41"/>
      <c r="AX30" s="41"/>
      <c r="AY30" s="41"/>
      <c r="AZ30" s="41"/>
      <c r="BA30" s="41"/>
      <c r="BB30" s="41"/>
      <c r="BC30" s="41"/>
      <c r="BD30" s="41"/>
      <c r="BE30" s="41"/>
      <c r="BF30" s="41"/>
      <c r="BG30" s="41"/>
      <c r="BH30" s="41"/>
      <c r="BI30" s="41"/>
      <c r="BJ30" s="41"/>
      <c r="BK30" s="41"/>
      <c r="BL30" s="41"/>
    </row>
    <row r="31" spans="1:90" ht="21" customHeight="1" x14ac:dyDescent="0.2">
      <c r="A31" s="121"/>
      <c r="B31" s="121"/>
      <c r="C31" s="121"/>
      <c r="D31" s="121"/>
      <c r="E31" s="121"/>
      <c r="F31" s="121"/>
      <c r="G31" s="121"/>
      <c r="H31" s="121"/>
      <c r="I31" s="121"/>
      <c r="J31" s="121"/>
      <c r="M31" s="27">
        <v>19</v>
      </c>
      <c r="N31" s="103"/>
      <c r="O31" s="103"/>
      <c r="P31" s="59"/>
      <c r="Q31" s="29"/>
      <c r="R31" s="29"/>
      <c r="S31" s="30"/>
      <c r="T31" s="31"/>
      <c r="U31" s="32"/>
      <c r="V31" s="31"/>
      <c r="W31" s="60"/>
      <c r="X31" s="34"/>
      <c r="Y31" s="60"/>
      <c r="Z31" s="35"/>
      <c r="AA31" s="60"/>
      <c r="AB31" s="35"/>
      <c r="AC31" s="60"/>
      <c r="AD31" s="36"/>
      <c r="AE31" s="60"/>
      <c r="AF31" s="37"/>
      <c r="AG31" s="60"/>
      <c r="AH31" s="37"/>
      <c r="AI31" s="38"/>
      <c r="AJ31" s="37"/>
      <c r="AK31" s="39"/>
      <c r="AL31" s="37"/>
      <c r="AM31" s="39"/>
      <c r="AN31" s="39"/>
      <c r="AO31" s="38"/>
      <c r="AP31" s="34"/>
      <c r="AQ31" s="60"/>
      <c r="AR31" s="34"/>
      <c r="AS31" s="38"/>
      <c r="AT31" s="41"/>
      <c r="AU31" s="40"/>
      <c r="AV31" s="41"/>
      <c r="AW31" s="41"/>
      <c r="AX31" s="41"/>
      <c r="AY31" s="41"/>
      <c r="AZ31" s="41"/>
      <c r="BA31" s="41"/>
      <c r="BB31" s="41"/>
      <c r="BC31" s="41"/>
      <c r="BD31" s="41"/>
      <c r="BE31" s="41"/>
      <c r="BF31" s="41"/>
      <c r="BG31" s="41"/>
      <c r="BH31" s="41"/>
      <c r="BI31" s="41"/>
      <c r="BJ31" s="41"/>
      <c r="BK31" s="41"/>
      <c r="BL31" s="41"/>
    </row>
    <row r="32" spans="1:90" ht="21" customHeight="1" x14ac:dyDescent="0.2">
      <c r="A32" s="121"/>
      <c r="B32" s="121"/>
      <c r="C32" s="121"/>
      <c r="D32" s="121"/>
      <c r="E32" s="121"/>
      <c r="F32" s="121"/>
      <c r="G32" s="121"/>
      <c r="H32" s="121"/>
      <c r="I32" s="121"/>
      <c r="J32" s="121"/>
      <c r="M32" s="27">
        <v>20</v>
      </c>
      <c r="N32" s="103"/>
      <c r="O32" s="103"/>
      <c r="P32" s="59"/>
      <c r="Q32" s="29"/>
      <c r="R32" s="29"/>
      <c r="S32" s="30"/>
      <c r="T32" s="31"/>
      <c r="U32" s="32"/>
      <c r="V32" s="31"/>
      <c r="W32" s="60"/>
      <c r="X32" s="34"/>
      <c r="Y32" s="60"/>
      <c r="Z32" s="35"/>
      <c r="AA32" s="60"/>
      <c r="AB32" s="35"/>
      <c r="AC32" s="60"/>
      <c r="AD32" s="36"/>
      <c r="AE32" s="60"/>
      <c r="AF32" s="37"/>
      <c r="AG32" s="60"/>
      <c r="AH32" s="37"/>
      <c r="AI32" s="38"/>
      <c r="AJ32" s="37"/>
      <c r="AK32" s="39"/>
      <c r="AL32" s="37"/>
      <c r="AM32" s="39"/>
      <c r="AN32" s="39"/>
      <c r="AO32" s="38"/>
      <c r="AP32" s="34"/>
      <c r="AQ32" s="60"/>
      <c r="AR32" s="34"/>
      <c r="AS32" s="38"/>
      <c r="AT32" s="41"/>
      <c r="AU32" s="40"/>
      <c r="AV32" s="41"/>
      <c r="AW32" s="41"/>
      <c r="AX32" s="41"/>
      <c r="AY32" s="41"/>
      <c r="AZ32" s="41"/>
      <c r="BA32" s="41"/>
      <c r="BB32" s="41"/>
      <c r="BC32" s="41"/>
      <c r="BD32" s="41"/>
      <c r="BE32" s="41"/>
      <c r="BF32" s="41"/>
      <c r="BG32" s="41"/>
      <c r="BH32" s="41"/>
      <c r="BI32" s="41"/>
      <c r="BJ32" s="41"/>
      <c r="BK32" s="41"/>
      <c r="BL32" s="41"/>
    </row>
    <row r="33" spans="1:64" ht="18" customHeight="1" x14ac:dyDescent="0.2">
      <c r="A33" s="67"/>
      <c r="B33" s="68"/>
      <c r="C33" s="69"/>
      <c r="D33" s="69"/>
      <c r="E33" s="69"/>
      <c r="F33" s="70"/>
      <c r="G33" s="70"/>
      <c r="H33" s="71"/>
      <c r="I33" s="72"/>
      <c r="J33" s="73"/>
      <c r="M33" s="27">
        <v>21</v>
      </c>
      <c r="N33" s="103"/>
      <c r="O33" s="103"/>
      <c r="P33" s="59"/>
      <c r="Q33" s="29"/>
      <c r="R33" s="29"/>
      <c r="S33" s="30"/>
      <c r="T33" s="31"/>
      <c r="U33" s="32"/>
      <c r="V33" s="31"/>
      <c r="W33" s="60"/>
      <c r="X33" s="34"/>
      <c r="Y33" s="60"/>
      <c r="Z33" s="35"/>
      <c r="AA33" s="60"/>
      <c r="AB33" s="35"/>
      <c r="AC33" s="60"/>
      <c r="AD33" s="36"/>
      <c r="AE33" s="60"/>
      <c r="AF33" s="37"/>
      <c r="AG33" s="60"/>
      <c r="AH33" s="37"/>
      <c r="AI33" s="38"/>
      <c r="AJ33" s="37"/>
      <c r="AK33" s="39"/>
      <c r="AL33" s="37"/>
      <c r="AM33" s="39"/>
      <c r="AN33" s="39"/>
      <c r="AO33" s="38"/>
      <c r="AP33" s="34"/>
      <c r="AQ33" s="60"/>
      <c r="AR33" s="34"/>
      <c r="AS33" s="38"/>
      <c r="AT33" s="41"/>
      <c r="AU33" s="40"/>
      <c r="AV33" s="41"/>
      <c r="AW33" s="41"/>
      <c r="AX33" s="41"/>
      <c r="AY33" s="41"/>
      <c r="AZ33" s="41"/>
      <c r="BA33" s="41"/>
      <c r="BB33" s="41"/>
      <c r="BC33" s="41"/>
      <c r="BD33" s="41"/>
      <c r="BE33" s="41"/>
      <c r="BF33" s="41"/>
      <c r="BG33" s="41"/>
      <c r="BH33" s="41"/>
      <c r="BI33" s="41"/>
      <c r="BJ33" s="41"/>
      <c r="BK33" s="41"/>
      <c r="BL33" s="41"/>
    </row>
    <row r="34" spans="1:64" ht="21.75" customHeight="1" x14ac:dyDescent="0.2">
      <c r="A34" s="66" t="s">
        <v>151</v>
      </c>
      <c r="B34" s="74"/>
      <c r="C34" s="74"/>
      <c r="D34" s="74"/>
      <c r="E34" s="74"/>
      <c r="F34" s="75"/>
      <c r="G34" s="75"/>
      <c r="H34" s="76"/>
      <c r="I34" s="77"/>
      <c r="J34" s="78"/>
      <c r="M34" s="27">
        <v>22</v>
      </c>
      <c r="N34" s="103"/>
      <c r="O34" s="103"/>
      <c r="P34" s="59"/>
      <c r="Q34" s="29"/>
      <c r="R34" s="29"/>
      <c r="S34" s="30"/>
      <c r="T34" s="31"/>
      <c r="U34" s="32"/>
      <c r="V34" s="31"/>
      <c r="W34" s="60"/>
      <c r="X34" s="34"/>
      <c r="Y34" s="60"/>
      <c r="Z34" s="35"/>
      <c r="AA34" s="60"/>
      <c r="AB34" s="35"/>
      <c r="AC34" s="60"/>
      <c r="AD34" s="36"/>
      <c r="AE34" s="60"/>
      <c r="AF34" s="37"/>
      <c r="AG34" s="60"/>
      <c r="AH34" s="37"/>
      <c r="AI34" s="38"/>
      <c r="AJ34" s="37"/>
      <c r="AK34" s="39"/>
      <c r="AL34" s="37"/>
      <c r="AM34" s="39"/>
      <c r="AN34" s="39"/>
      <c r="AO34" s="38"/>
      <c r="AP34" s="34"/>
      <c r="AQ34" s="60"/>
      <c r="AR34" s="34"/>
      <c r="AS34" s="38"/>
      <c r="AT34" s="41"/>
      <c r="AU34" s="40"/>
      <c r="AV34" s="41"/>
      <c r="AW34" s="41"/>
      <c r="AX34" s="41"/>
      <c r="AY34" s="41"/>
      <c r="AZ34" s="41"/>
      <c r="BA34" s="41"/>
      <c r="BB34" s="41"/>
      <c r="BC34" s="41"/>
      <c r="BD34" s="41"/>
      <c r="BE34" s="41"/>
      <c r="BF34" s="41"/>
      <c r="BG34" s="41"/>
      <c r="BH34" s="41"/>
      <c r="BI34" s="41"/>
      <c r="BJ34" s="41"/>
      <c r="BK34" s="41"/>
      <c r="BL34" s="41"/>
    </row>
    <row r="35" spans="1:64" ht="21" customHeight="1" x14ac:dyDescent="0.2">
      <c r="A35" s="171" t="s">
        <v>152</v>
      </c>
      <c r="B35" s="171" t="s">
        <v>32</v>
      </c>
      <c r="C35" s="172"/>
      <c r="D35" s="172"/>
      <c r="E35" s="172"/>
      <c r="F35" s="171" t="s">
        <v>33</v>
      </c>
      <c r="G35" s="171"/>
      <c r="H35" s="183" t="s">
        <v>34</v>
      </c>
      <c r="I35" s="171" t="s">
        <v>35</v>
      </c>
      <c r="J35" s="172"/>
      <c r="M35" s="27">
        <v>23</v>
      </c>
      <c r="N35" s="103"/>
      <c r="O35" s="103"/>
      <c r="P35" s="59"/>
      <c r="Q35" s="29"/>
      <c r="R35" s="29"/>
      <c r="S35" s="30"/>
      <c r="T35" s="31"/>
      <c r="U35" s="32"/>
      <c r="V35" s="31"/>
      <c r="W35" s="60"/>
      <c r="X35" s="34"/>
      <c r="Y35" s="60"/>
      <c r="Z35" s="35"/>
      <c r="AA35" s="60"/>
      <c r="AB35" s="35"/>
      <c r="AC35" s="60"/>
      <c r="AD35" s="36"/>
      <c r="AE35" s="60"/>
      <c r="AF35" s="37"/>
      <c r="AG35" s="60"/>
      <c r="AH35" s="37"/>
      <c r="AI35" s="38"/>
      <c r="AJ35" s="37"/>
      <c r="AK35" s="39"/>
      <c r="AL35" s="37"/>
      <c r="AM35" s="39"/>
      <c r="AN35" s="39"/>
      <c r="AO35" s="38"/>
      <c r="AP35" s="34"/>
      <c r="AQ35" s="60"/>
      <c r="AR35" s="34"/>
      <c r="AS35" s="38"/>
      <c r="AT35" s="41"/>
      <c r="AU35" s="40"/>
      <c r="AV35" s="41"/>
      <c r="AW35" s="41"/>
      <c r="AX35" s="41"/>
      <c r="AY35" s="41"/>
      <c r="AZ35" s="41"/>
      <c r="BA35" s="41"/>
      <c r="BB35" s="41"/>
      <c r="BC35" s="41"/>
      <c r="BD35" s="41"/>
      <c r="BE35" s="41"/>
      <c r="BF35" s="41"/>
      <c r="BG35" s="41"/>
      <c r="BH35" s="41"/>
      <c r="BI35" s="41"/>
      <c r="BJ35" s="41"/>
      <c r="BK35" s="41"/>
      <c r="BL35" s="41"/>
    </row>
    <row r="36" spans="1:64" ht="21" customHeight="1" x14ac:dyDescent="0.2">
      <c r="A36" s="172"/>
      <c r="B36" s="172"/>
      <c r="C36" s="172"/>
      <c r="D36" s="172"/>
      <c r="E36" s="172"/>
      <c r="F36" s="171"/>
      <c r="G36" s="171"/>
      <c r="H36" s="183"/>
      <c r="I36" s="172"/>
      <c r="J36" s="172"/>
      <c r="M36" s="27">
        <v>24</v>
      </c>
      <c r="N36" s="103"/>
      <c r="O36" s="103"/>
      <c r="P36" s="59"/>
      <c r="Q36" s="29"/>
      <c r="R36" s="29"/>
      <c r="S36" s="30"/>
      <c r="T36" s="31"/>
      <c r="U36" s="32"/>
      <c r="V36" s="31"/>
      <c r="W36" s="60"/>
      <c r="X36" s="34"/>
      <c r="Y36" s="60"/>
      <c r="Z36" s="35"/>
      <c r="AA36" s="60"/>
      <c r="AB36" s="35"/>
      <c r="AC36" s="60"/>
      <c r="AD36" s="36"/>
      <c r="AE36" s="60"/>
      <c r="AF36" s="37"/>
      <c r="AG36" s="60"/>
      <c r="AH36" s="37"/>
      <c r="AI36" s="38"/>
      <c r="AJ36" s="37"/>
      <c r="AK36" s="39"/>
      <c r="AL36" s="37"/>
      <c r="AM36" s="39"/>
      <c r="AN36" s="39"/>
      <c r="AO36" s="38"/>
      <c r="AP36" s="34"/>
      <c r="AQ36" s="60"/>
      <c r="AR36" s="34"/>
      <c r="AS36" s="38"/>
      <c r="AT36" s="41"/>
      <c r="AU36" s="40"/>
      <c r="AV36" s="41"/>
      <c r="AW36" s="41"/>
      <c r="AX36" s="41"/>
      <c r="AY36" s="41"/>
      <c r="AZ36" s="41"/>
      <c r="BA36" s="41"/>
      <c r="BB36" s="41"/>
      <c r="BC36" s="41"/>
      <c r="BD36" s="41"/>
      <c r="BE36" s="41"/>
      <c r="BF36" s="41"/>
      <c r="BG36" s="41"/>
      <c r="BH36" s="41"/>
      <c r="BI36" s="41"/>
      <c r="BJ36" s="41"/>
      <c r="BK36" s="41"/>
      <c r="BL36" s="41"/>
    </row>
    <row r="37" spans="1:64" ht="21" customHeight="1" x14ac:dyDescent="0.2">
      <c r="A37" s="79">
        <v>1</v>
      </c>
      <c r="B37" s="122" t="str">
        <f>VLOOKUP($M$1,$M$13:$BL$52,32)</f>
        <v>-</v>
      </c>
      <c r="C37" s="123"/>
      <c r="D37" s="123"/>
      <c r="E37" s="124"/>
      <c r="F37" s="208" t="str">
        <f>VLOOKUP($M$1,$M$13:$BL$52,33)</f>
        <v>-</v>
      </c>
      <c r="G37" s="209"/>
      <c r="H37" s="80" t="str">
        <f>VLOOKUP($M$1,$M$13:$BL$52,34)</f>
        <v>-</v>
      </c>
      <c r="I37" s="208" t="str">
        <f>VLOOKUP($M$1,$M$13:$BL$52,35)</f>
        <v>-</v>
      </c>
      <c r="J37" s="209"/>
      <c r="M37" s="27">
        <v>25</v>
      </c>
      <c r="N37" s="103"/>
      <c r="O37" s="103"/>
      <c r="P37" s="59"/>
      <c r="Q37" s="29"/>
      <c r="R37" s="29"/>
      <c r="S37" s="30"/>
      <c r="T37" s="31"/>
      <c r="U37" s="32"/>
      <c r="V37" s="31"/>
      <c r="W37" s="60"/>
      <c r="X37" s="34"/>
      <c r="Y37" s="60"/>
      <c r="Z37" s="35"/>
      <c r="AA37" s="60"/>
      <c r="AB37" s="35"/>
      <c r="AC37" s="60"/>
      <c r="AD37" s="36"/>
      <c r="AE37" s="60"/>
      <c r="AF37" s="37"/>
      <c r="AG37" s="60"/>
      <c r="AH37" s="37"/>
      <c r="AI37" s="38"/>
      <c r="AJ37" s="37"/>
      <c r="AK37" s="39"/>
      <c r="AL37" s="37"/>
      <c r="AM37" s="39"/>
      <c r="AN37" s="39"/>
      <c r="AO37" s="38"/>
      <c r="AP37" s="34"/>
      <c r="AQ37" s="60"/>
      <c r="AR37" s="34"/>
      <c r="AS37" s="38"/>
      <c r="AT37" s="41"/>
      <c r="AU37" s="40"/>
      <c r="AV37" s="41"/>
      <c r="AW37" s="41"/>
      <c r="AX37" s="41"/>
      <c r="AY37" s="41"/>
      <c r="AZ37" s="41"/>
      <c r="BA37" s="41"/>
      <c r="BB37" s="41"/>
      <c r="BC37" s="41"/>
      <c r="BD37" s="41"/>
      <c r="BE37" s="41"/>
      <c r="BF37" s="41"/>
      <c r="BG37" s="41"/>
      <c r="BH37" s="41"/>
      <c r="BI37" s="41"/>
      <c r="BJ37" s="41"/>
      <c r="BK37" s="41"/>
      <c r="BL37" s="41"/>
    </row>
    <row r="38" spans="1:64" ht="21" customHeight="1" x14ac:dyDescent="0.2">
      <c r="A38" s="79">
        <v>2</v>
      </c>
      <c r="B38" s="208"/>
      <c r="C38" s="210"/>
      <c r="D38" s="210"/>
      <c r="E38" s="209"/>
      <c r="F38" s="208"/>
      <c r="G38" s="209"/>
      <c r="H38" s="82"/>
      <c r="I38" s="208"/>
      <c r="J38" s="209"/>
      <c r="M38" s="27">
        <v>26</v>
      </c>
      <c r="N38" s="103"/>
      <c r="O38" s="103"/>
      <c r="P38" s="59"/>
      <c r="Q38" s="29"/>
      <c r="R38" s="29"/>
      <c r="S38" s="30"/>
      <c r="T38" s="31"/>
      <c r="U38" s="32"/>
      <c r="V38" s="31"/>
      <c r="W38" s="60"/>
      <c r="X38" s="34"/>
      <c r="Y38" s="60"/>
      <c r="Z38" s="35"/>
      <c r="AA38" s="60"/>
      <c r="AB38" s="35"/>
      <c r="AC38" s="60"/>
      <c r="AD38" s="36"/>
      <c r="AE38" s="60"/>
      <c r="AF38" s="37"/>
      <c r="AG38" s="60"/>
      <c r="AH38" s="37"/>
      <c r="AI38" s="38"/>
      <c r="AJ38" s="37"/>
      <c r="AK38" s="39"/>
      <c r="AL38" s="37"/>
      <c r="AM38" s="39"/>
      <c r="AN38" s="39"/>
      <c r="AO38" s="38"/>
      <c r="AP38" s="34"/>
      <c r="AQ38" s="60"/>
      <c r="AR38" s="34"/>
      <c r="AS38" s="38"/>
      <c r="AT38" s="41"/>
      <c r="AU38" s="40"/>
      <c r="AV38" s="41"/>
      <c r="AW38" s="41"/>
      <c r="AX38" s="41"/>
      <c r="AY38" s="41"/>
      <c r="AZ38" s="41"/>
      <c r="BA38" s="41"/>
      <c r="BB38" s="41"/>
      <c r="BC38" s="41"/>
      <c r="BD38" s="41"/>
      <c r="BE38" s="41"/>
      <c r="BF38" s="41"/>
      <c r="BG38" s="41"/>
      <c r="BH38" s="41"/>
      <c r="BI38" s="41"/>
      <c r="BJ38" s="41"/>
      <c r="BK38" s="41"/>
      <c r="BL38" s="41"/>
    </row>
    <row r="39" spans="1:64" ht="21" customHeight="1" x14ac:dyDescent="0.2">
      <c r="M39" s="27">
        <v>27</v>
      </c>
      <c r="N39" s="103"/>
      <c r="O39" s="103"/>
      <c r="P39" s="59"/>
      <c r="Q39" s="29"/>
      <c r="R39" s="29"/>
      <c r="S39" s="30"/>
      <c r="T39" s="31"/>
      <c r="U39" s="32"/>
      <c r="V39" s="31"/>
      <c r="W39" s="60"/>
      <c r="X39" s="34"/>
      <c r="Y39" s="60"/>
      <c r="Z39" s="35"/>
      <c r="AA39" s="60"/>
      <c r="AB39" s="35"/>
      <c r="AC39" s="60"/>
      <c r="AD39" s="36"/>
      <c r="AE39" s="60"/>
      <c r="AF39" s="37"/>
      <c r="AG39" s="60"/>
      <c r="AH39" s="37"/>
      <c r="AI39" s="38"/>
      <c r="AJ39" s="37"/>
      <c r="AK39" s="39"/>
      <c r="AL39" s="37"/>
      <c r="AM39" s="39"/>
      <c r="AN39" s="39"/>
      <c r="AO39" s="38"/>
      <c r="AP39" s="34"/>
      <c r="AQ39" s="60"/>
      <c r="AR39" s="34"/>
      <c r="AS39" s="38"/>
      <c r="AT39" s="41"/>
      <c r="AU39" s="40"/>
      <c r="AV39" s="41"/>
      <c r="AW39" s="41"/>
      <c r="AX39" s="41"/>
      <c r="AY39" s="41"/>
      <c r="AZ39" s="41"/>
      <c r="BA39" s="41"/>
      <c r="BB39" s="41"/>
      <c r="BC39" s="41"/>
      <c r="BD39" s="41"/>
      <c r="BE39" s="41"/>
      <c r="BF39" s="41"/>
      <c r="BG39" s="41"/>
      <c r="BH39" s="41"/>
      <c r="BI39" s="41"/>
      <c r="BJ39" s="41"/>
      <c r="BK39" s="41"/>
      <c r="BL39" s="41"/>
    </row>
    <row r="40" spans="1:64" ht="21.75" customHeight="1" x14ac:dyDescent="0.2">
      <c r="A40" s="66" t="s">
        <v>153</v>
      </c>
      <c r="M40" s="27">
        <v>28</v>
      </c>
      <c r="N40" s="103"/>
      <c r="O40" s="103"/>
      <c r="P40" s="59"/>
      <c r="Q40" s="29"/>
      <c r="R40" s="29"/>
      <c r="S40" s="30"/>
      <c r="T40" s="31"/>
      <c r="U40" s="32"/>
      <c r="V40" s="31"/>
      <c r="W40" s="60"/>
      <c r="X40" s="34"/>
      <c r="Y40" s="60"/>
      <c r="Z40" s="35"/>
      <c r="AA40" s="60"/>
      <c r="AB40" s="35"/>
      <c r="AC40" s="60"/>
      <c r="AD40" s="36"/>
      <c r="AE40" s="60"/>
      <c r="AF40" s="37"/>
      <c r="AG40" s="60"/>
      <c r="AH40" s="37"/>
      <c r="AI40" s="38"/>
      <c r="AJ40" s="37"/>
      <c r="AK40" s="39"/>
      <c r="AL40" s="37"/>
      <c r="AM40" s="39"/>
      <c r="AN40" s="39"/>
      <c r="AO40" s="38"/>
      <c r="AP40" s="34"/>
      <c r="AQ40" s="60"/>
      <c r="AR40" s="34"/>
      <c r="AS40" s="38"/>
      <c r="AT40" s="41"/>
      <c r="AU40" s="40"/>
      <c r="AV40" s="41"/>
      <c r="AW40" s="41"/>
      <c r="AX40" s="41"/>
      <c r="AY40" s="41"/>
      <c r="AZ40" s="41"/>
      <c r="BA40" s="41"/>
      <c r="BB40" s="41"/>
      <c r="BC40" s="41"/>
      <c r="BD40" s="41"/>
      <c r="BE40" s="41"/>
      <c r="BF40" s="41"/>
      <c r="BG40" s="41"/>
      <c r="BH40" s="41"/>
      <c r="BI40" s="41"/>
      <c r="BJ40" s="41"/>
      <c r="BK40" s="41"/>
      <c r="BL40" s="41"/>
    </row>
    <row r="41" spans="1:64" ht="15.75" x14ac:dyDescent="0.2">
      <c r="A41" s="171" t="s">
        <v>152</v>
      </c>
      <c r="B41" s="171" t="s">
        <v>154</v>
      </c>
      <c r="C41" s="172"/>
      <c r="D41" s="172"/>
      <c r="E41" s="172"/>
      <c r="F41" s="189" t="s">
        <v>35</v>
      </c>
      <c r="G41" s="190"/>
      <c r="H41" s="190"/>
      <c r="I41" s="190"/>
      <c r="J41" s="191"/>
      <c r="M41" s="27">
        <v>29</v>
      </c>
      <c r="N41" s="103"/>
      <c r="O41" s="103"/>
      <c r="P41" s="59"/>
      <c r="Q41" s="29"/>
      <c r="R41" s="29"/>
      <c r="S41" s="30"/>
      <c r="T41" s="31"/>
      <c r="U41" s="32"/>
      <c r="V41" s="31"/>
      <c r="W41" s="60"/>
      <c r="X41" s="34"/>
      <c r="Y41" s="60"/>
      <c r="Z41" s="35"/>
      <c r="AA41" s="60"/>
      <c r="AB41" s="35"/>
      <c r="AC41" s="60"/>
      <c r="AD41" s="36"/>
      <c r="AE41" s="60"/>
      <c r="AF41" s="37"/>
      <c r="AG41" s="60"/>
      <c r="AH41" s="37"/>
      <c r="AI41" s="38"/>
      <c r="AJ41" s="37"/>
      <c r="AK41" s="39"/>
      <c r="AL41" s="37"/>
      <c r="AM41" s="39"/>
      <c r="AN41" s="39"/>
      <c r="AO41" s="38"/>
      <c r="AP41" s="34"/>
      <c r="AQ41" s="60"/>
      <c r="AR41" s="34"/>
      <c r="AS41" s="38"/>
      <c r="AT41" s="41"/>
      <c r="AU41" s="40"/>
      <c r="AV41" s="41"/>
      <c r="AW41" s="41"/>
      <c r="AX41" s="41"/>
      <c r="AY41" s="41"/>
      <c r="AZ41" s="41"/>
      <c r="BA41" s="41"/>
      <c r="BB41" s="41"/>
      <c r="BC41" s="41"/>
      <c r="BD41" s="41"/>
      <c r="BE41" s="41"/>
      <c r="BF41" s="41"/>
      <c r="BG41" s="41"/>
      <c r="BH41" s="41"/>
      <c r="BI41" s="41"/>
      <c r="BJ41" s="41"/>
      <c r="BK41" s="41"/>
      <c r="BL41" s="41"/>
    </row>
    <row r="42" spans="1:64" ht="30" customHeight="1" x14ac:dyDescent="0.25">
      <c r="A42" s="172"/>
      <c r="B42" s="172"/>
      <c r="C42" s="172"/>
      <c r="D42" s="172"/>
      <c r="E42" s="172"/>
      <c r="F42" s="192"/>
      <c r="G42" s="193"/>
      <c r="H42" s="193"/>
      <c r="I42" s="193"/>
      <c r="J42" s="194"/>
      <c r="M42" s="27">
        <v>30</v>
      </c>
      <c r="N42" s="81"/>
      <c r="O42" s="81"/>
      <c r="P42" s="83"/>
      <c r="Q42" s="29"/>
      <c r="R42" s="29"/>
      <c r="S42" s="30"/>
      <c r="T42" s="31"/>
      <c r="U42" s="32"/>
      <c r="V42" s="31"/>
      <c r="W42" s="60"/>
      <c r="X42" s="34"/>
      <c r="Y42" s="60"/>
      <c r="Z42" s="35"/>
      <c r="AA42" s="60"/>
      <c r="AB42" s="35"/>
      <c r="AC42" s="60"/>
      <c r="AD42" s="36"/>
      <c r="AE42" s="60"/>
      <c r="AF42" s="37"/>
      <c r="AG42" s="60"/>
      <c r="AH42" s="37"/>
      <c r="AI42" s="38"/>
      <c r="AJ42" s="37"/>
      <c r="AK42" s="39"/>
      <c r="AL42" s="37"/>
      <c r="AM42" s="39"/>
      <c r="AN42" s="39"/>
      <c r="AO42" s="38"/>
      <c r="AP42" s="34"/>
      <c r="AQ42" s="60"/>
      <c r="AR42" s="34"/>
      <c r="AS42" s="38"/>
      <c r="AT42" s="41"/>
      <c r="AU42" s="40"/>
      <c r="AV42" s="41"/>
      <c r="AW42" s="41"/>
      <c r="AX42" s="41"/>
      <c r="AY42" s="41"/>
      <c r="AZ42" s="41"/>
      <c r="BA42" s="41"/>
      <c r="BB42" s="41"/>
      <c r="BC42" s="41"/>
      <c r="BD42" s="41"/>
      <c r="BE42" s="41"/>
      <c r="BF42" s="41"/>
      <c r="BG42" s="41"/>
      <c r="BH42" s="41"/>
      <c r="BI42" s="41"/>
      <c r="BJ42" s="41"/>
      <c r="BK42" s="41"/>
      <c r="BL42" s="41"/>
    </row>
    <row r="43" spans="1:64" ht="22.5" customHeight="1" x14ac:dyDescent="0.2">
      <c r="A43" s="79">
        <v>1</v>
      </c>
      <c r="B43" s="122" t="str">
        <f>VLOOKUP($M$1,$M$13:$BL$52,36)</f>
        <v>Kegiatan Pramuka</v>
      </c>
      <c r="C43" s="204"/>
      <c r="D43" s="204"/>
      <c r="E43" s="124"/>
      <c r="F43" s="122" t="str">
        <f>VLOOKUP($M$1,$M$13:$BL$52,37)</f>
        <v>Melaksanakan kegiatan kepramukaan dengan Baik</v>
      </c>
      <c r="G43" s="204"/>
      <c r="H43" s="204"/>
      <c r="I43" s="204"/>
      <c r="J43" s="124"/>
      <c r="M43" s="27">
        <v>31</v>
      </c>
      <c r="N43" s="103"/>
      <c r="O43" s="103"/>
      <c r="P43" s="59"/>
      <c r="Q43" s="29"/>
      <c r="R43" s="29"/>
      <c r="S43" s="30"/>
      <c r="T43" s="31"/>
      <c r="U43" s="32"/>
      <c r="V43" s="31"/>
      <c r="W43" s="60"/>
      <c r="X43" s="34"/>
      <c r="Y43" s="60"/>
      <c r="Z43" s="35"/>
      <c r="AA43" s="60"/>
      <c r="AB43" s="35"/>
      <c r="AC43" s="60"/>
      <c r="AD43" s="36"/>
      <c r="AE43" s="60"/>
      <c r="AF43" s="37"/>
      <c r="AG43" s="60"/>
      <c r="AH43" s="37"/>
      <c r="AI43" s="38"/>
      <c r="AJ43" s="37"/>
      <c r="AK43" s="39"/>
      <c r="AL43" s="37"/>
      <c r="AM43" s="39"/>
      <c r="AN43" s="39"/>
      <c r="AO43" s="38"/>
      <c r="AP43" s="34"/>
      <c r="AQ43" s="60"/>
      <c r="AR43" s="34"/>
      <c r="AS43" s="38"/>
      <c r="AT43" s="41"/>
      <c r="AU43" s="40"/>
      <c r="AV43" s="41"/>
      <c r="AW43" s="41"/>
      <c r="AX43" s="41"/>
      <c r="AY43" s="41"/>
      <c r="AZ43" s="41"/>
      <c r="BA43" s="41"/>
      <c r="BB43" s="41"/>
      <c r="BC43" s="41"/>
      <c r="BD43" s="41"/>
      <c r="BE43" s="41"/>
      <c r="BF43" s="41"/>
      <c r="BG43" s="41"/>
      <c r="BH43" s="41"/>
      <c r="BI43" s="41"/>
      <c r="BJ43" s="41"/>
      <c r="BK43" s="41"/>
      <c r="BL43" s="41"/>
    </row>
    <row r="44" spans="1:64" ht="22.5" customHeight="1" x14ac:dyDescent="0.2">
      <c r="A44" s="79">
        <v>2</v>
      </c>
      <c r="B44" s="205" t="str">
        <f>VLOOKUP($M$1,$M$13:$BL$52,38)</f>
        <v>Kegiatan Futsal</v>
      </c>
      <c r="C44" s="206"/>
      <c r="D44" s="206"/>
      <c r="E44" s="207"/>
      <c r="F44" s="205" t="str">
        <f>VLOOKUP($M$1,$M$13:$BL$52,39)</f>
        <v>Melaksanakan kegiatan Futsal dengan Cukup Baik</v>
      </c>
      <c r="G44" s="206"/>
      <c r="H44" s="206"/>
      <c r="I44" s="206"/>
      <c r="J44" s="207"/>
      <c r="M44" s="27">
        <v>32</v>
      </c>
      <c r="N44" s="103"/>
      <c r="O44" s="103"/>
      <c r="P44" s="59"/>
      <c r="Q44" s="29"/>
      <c r="R44" s="29"/>
      <c r="S44" s="30"/>
      <c r="T44" s="31"/>
      <c r="U44" s="32"/>
      <c r="V44" s="31"/>
      <c r="W44" s="60"/>
      <c r="X44" s="34"/>
      <c r="Y44" s="60"/>
      <c r="Z44" s="35"/>
      <c r="AA44" s="60"/>
      <c r="AB44" s="35"/>
      <c r="AC44" s="60"/>
      <c r="AD44" s="36"/>
      <c r="AE44" s="60"/>
      <c r="AF44" s="37"/>
      <c r="AG44" s="60"/>
      <c r="AH44" s="37"/>
      <c r="AI44" s="38"/>
      <c r="AJ44" s="37"/>
      <c r="AK44" s="39"/>
      <c r="AL44" s="37"/>
      <c r="AM44" s="39"/>
      <c r="AN44" s="39"/>
      <c r="AO44" s="38"/>
      <c r="AP44" s="34"/>
      <c r="AQ44" s="60"/>
      <c r="AR44" s="34"/>
      <c r="AS44" s="38"/>
      <c r="AT44" s="41"/>
      <c r="AU44" s="40"/>
      <c r="AV44" s="41"/>
      <c r="AW44" s="41"/>
      <c r="AX44" s="41"/>
      <c r="AY44" s="41"/>
      <c r="AZ44" s="41"/>
      <c r="BA44" s="41"/>
      <c r="BB44" s="41"/>
      <c r="BC44" s="41"/>
      <c r="BD44" s="41"/>
      <c r="BE44" s="41"/>
      <c r="BF44" s="41"/>
      <c r="BG44" s="41"/>
      <c r="BH44" s="41"/>
      <c r="BI44" s="41"/>
      <c r="BJ44" s="41"/>
      <c r="BK44" s="41"/>
      <c r="BL44" s="41"/>
    </row>
    <row r="45" spans="1:64" ht="22.5" customHeight="1" x14ac:dyDescent="0.2">
      <c r="A45" s="79">
        <v>3</v>
      </c>
      <c r="B45" s="205">
        <f>VLOOKUP($M$1,$M$13:$BL$52,40)</f>
        <v>0</v>
      </c>
      <c r="C45" s="206"/>
      <c r="D45" s="206"/>
      <c r="E45" s="207"/>
      <c r="F45" s="205">
        <f>VLOOKUP($M$1,$M$13:$BL$52,41)</f>
        <v>0</v>
      </c>
      <c r="G45" s="206"/>
      <c r="H45" s="206"/>
      <c r="I45" s="206"/>
      <c r="J45" s="207"/>
      <c r="M45" s="27">
        <v>33</v>
      </c>
      <c r="N45" s="103"/>
      <c r="O45" s="103"/>
      <c r="P45" s="59"/>
      <c r="Q45" s="29"/>
      <c r="R45" s="29"/>
      <c r="S45" s="30"/>
      <c r="T45" s="31"/>
      <c r="U45" s="32"/>
      <c r="V45" s="31"/>
      <c r="W45" s="60"/>
      <c r="X45" s="34"/>
      <c r="Y45" s="60"/>
      <c r="Z45" s="35"/>
      <c r="AA45" s="60"/>
      <c r="AB45" s="35"/>
      <c r="AC45" s="60"/>
      <c r="AD45" s="36"/>
      <c r="AE45" s="60"/>
      <c r="AF45" s="37"/>
      <c r="AG45" s="60"/>
      <c r="AH45" s="37"/>
      <c r="AI45" s="38"/>
      <c r="AJ45" s="37"/>
      <c r="AK45" s="39"/>
      <c r="AL45" s="37"/>
      <c r="AM45" s="39"/>
      <c r="AN45" s="39"/>
      <c r="AO45" s="38"/>
      <c r="AP45" s="34"/>
      <c r="AQ45" s="60"/>
      <c r="AR45" s="34"/>
      <c r="AS45" s="38"/>
      <c r="AT45" s="41"/>
      <c r="AU45" s="40"/>
      <c r="AV45" s="41"/>
      <c r="AW45" s="41"/>
      <c r="AX45" s="41"/>
      <c r="AY45" s="41"/>
      <c r="AZ45" s="41"/>
      <c r="BA45" s="41"/>
      <c r="BB45" s="41"/>
      <c r="BC45" s="41"/>
      <c r="BD45" s="41"/>
      <c r="BE45" s="41"/>
      <c r="BF45" s="41"/>
      <c r="BG45" s="41"/>
      <c r="BH45" s="41"/>
      <c r="BI45" s="41"/>
      <c r="BJ45" s="41"/>
      <c r="BK45" s="41"/>
      <c r="BL45" s="41"/>
    </row>
    <row r="46" spans="1:64" ht="20.25" customHeight="1" x14ac:dyDescent="0.25">
      <c r="A46" s="66"/>
      <c r="B46" s="4"/>
      <c r="C46" s="4"/>
      <c r="D46" s="4"/>
      <c r="E46" s="4"/>
      <c r="F46" s="4"/>
      <c r="G46" s="66"/>
      <c r="H46" s="84"/>
      <c r="I46" s="4"/>
      <c r="J46" s="4"/>
      <c r="M46" s="27">
        <v>34</v>
      </c>
      <c r="N46" s="81"/>
      <c r="O46" s="81"/>
      <c r="P46" s="83"/>
      <c r="Q46" s="29"/>
      <c r="R46" s="29"/>
      <c r="S46" s="30"/>
      <c r="T46" s="31"/>
      <c r="U46" s="32"/>
      <c r="V46" s="31"/>
      <c r="W46" s="60"/>
      <c r="X46" s="34"/>
      <c r="Y46" s="60"/>
      <c r="Z46" s="35"/>
      <c r="AA46" s="60"/>
      <c r="AB46" s="35"/>
      <c r="AC46" s="60"/>
      <c r="AD46" s="36"/>
      <c r="AE46" s="60"/>
      <c r="AF46" s="37"/>
      <c r="AG46" s="60"/>
      <c r="AH46" s="37"/>
      <c r="AI46" s="38"/>
      <c r="AJ46" s="37"/>
      <c r="AK46" s="39"/>
      <c r="AL46" s="37"/>
      <c r="AM46" s="39"/>
      <c r="AN46" s="39"/>
      <c r="AO46" s="38"/>
      <c r="AP46" s="34"/>
      <c r="AQ46" s="60"/>
      <c r="AR46" s="34"/>
      <c r="AS46" s="38"/>
      <c r="AT46" s="41"/>
      <c r="AU46" s="40"/>
      <c r="AV46" s="41"/>
      <c r="AW46" s="41"/>
      <c r="AX46" s="41"/>
      <c r="AY46" s="41"/>
      <c r="AZ46" s="41"/>
      <c r="BA46" s="41"/>
      <c r="BB46" s="41"/>
      <c r="BC46" s="41"/>
      <c r="BD46" s="41"/>
      <c r="BE46" s="41"/>
      <c r="BF46" s="41"/>
      <c r="BG46" s="41"/>
      <c r="BH46" s="41"/>
      <c r="BI46" s="41"/>
      <c r="BJ46" s="41"/>
      <c r="BK46" s="41"/>
      <c r="BL46" s="41"/>
    </row>
    <row r="47" spans="1:64" ht="20.25" customHeight="1" x14ac:dyDescent="0.25">
      <c r="A47" s="66" t="s">
        <v>185</v>
      </c>
      <c r="B47" s="4"/>
      <c r="C47" s="4"/>
      <c r="D47" s="4"/>
      <c r="E47" s="4"/>
      <c r="F47" s="4"/>
      <c r="G47" s="66"/>
      <c r="H47" s="84"/>
      <c r="I47" s="4"/>
      <c r="J47" s="4"/>
      <c r="M47" s="27">
        <v>35</v>
      </c>
      <c r="N47" s="81"/>
      <c r="O47" s="81"/>
      <c r="P47" s="83"/>
      <c r="Q47" s="29"/>
      <c r="R47" s="29"/>
      <c r="S47" s="30"/>
      <c r="T47" s="31"/>
      <c r="U47" s="32"/>
      <c r="V47" s="31"/>
      <c r="W47" s="60"/>
      <c r="X47" s="34"/>
      <c r="Y47" s="60"/>
      <c r="Z47" s="35"/>
      <c r="AA47" s="60"/>
      <c r="AB47" s="35"/>
      <c r="AC47" s="60"/>
      <c r="AD47" s="36"/>
      <c r="AE47" s="60"/>
      <c r="AF47" s="37"/>
      <c r="AG47" s="60"/>
      <c r="AH47" s="37"/>
      <c r="AI47" s="38"/>
      <c r="AJ47" s="37"/>
      <c r="AK47" s="39"/>
      <c r="AL47" s="37"/>
      <c r="AM47" s="39"/>
      <c r="AN47" s="39"/>
      <c r="AO47" s="38"/>
      <c r="AP47" s="34"/>
      <c r="AQ47" s="60"/>
      <c r="AR47" s="34"/>
      <c r="AS47" s="38"/>
      <c r="AT47" s="41"/>
      <c r="AU47" s="40"/>
      <c r="AV47" s="41"/>
      <c r="AW47" s="41"/>
      <c r="AX47" s="41"/>
      <c r="AY47" s="41"/>
      <c r="AZ47" s="41"/>
      <c r="BA47" s="41"/>
      <c r="BB47" s="41"/>
      <c r="BC47" s="41"/>
      <c r="BD47" s="41"/>
      <c r="BE47" s="41"/>
      <c r="BF47" s="41"/>
      <c r="BG47" s="41"/>
      <c r="BH47" s="41"/>
      <c r="BI47" s="41"/>
      <c r="BJ47" s="41"/>
      <c r="BK47" s="41"/>
      <c r="BL47" s="41"/>
    </row>
    <row r="48" spans="1:64" ht="22.5" customHeight="1" x14ac:dyDescent="0.25">
      <c r="A48" s="79">
        <v>1</v>
      </c>
      <c r="B48" s="117" t="s">
        <v>155</v>
      </c>
      <c r="C48" s="118"/>
      <c r="D48" s="118"/>
      <c r="E48" s="118" t="s">
        <v>5</v>
      </c>
      <c r="F48" s="85">
        <f>VLOOKUP($M$1,$M$13:$BL$52,42)</f>
        <v>2</v>
      </c>
      <c r="G48" s="86" t="s">
        <v>156</v>
      </c>
      <c r="H48" s="1"/>
      <c r="I48" s="4"/>
      <c r="J48" s="4"/>
      <c r="M48" s="27">
        <v>36</v>
      </c>
      <c r="N48" s="81"/>
      <c r="O48" s="81"/>
      <c r="P48" s="83"/>
      <c r="Q48" s="29"/>
      <c r="R48" s="29"/>
      <c r="S48" s="30"/>
      <c r="T48" s="31"/>
      <c r="U48" s="32"/>
      <c r="V48" s="31"/>
      <c r="W48" s="60"/>
      <c r="X48" s="34"/>
      <c r="Y48" s="60"/>
      <c r="Z48" s="35"/>
      <c r="AA48" s="60"/>
      <c r="AB48" s="35"/>
      <c r="AC48" s="60"/>
      <c r="AD48" s="36"/>
      <c r="AE48" s="60"/>
      <c r="AF48" s="37"/>
      <c r="AG48" s="60"/>
      <c r="AH48" s="37"/>
      <c r="AI48" s="38"/>
      <c r="AJ48" s="37"/>
      <c r="AK48" s="39"/>
      <c r="AL48" s="37"/>
      <c r="AM48" s="39"/>
      <c r="AN48" s="39"/>
      <c r="AO48" s="38"/>
      <c r="AP48" s="34"/>
      <c r="AQ48" s="60"/>
      <c r="AR48" s="34"/>
      <c r="AS48" s="38"/>
      <c r="AT48" s="41"/>
      <c r="AU48" s="40"/>
      <c r="AV48" s="41"/>
      <c r="AW48" s="41"/>
      <c r="AX48" s="41"/>
      <c r="AY48" s="41"/>
      <c r="AZ48" s="41"/>
      <c r="BA48" s="41"/>
      <c r="BB48" s="41"/>
      <c r="BC48" s="41"/>
      <c r="BD48" s="41"/>
      <c r="BE48" s="41"/>
      <c r="BF48" s="41"/>
      <c r="BG48" s="41"/>
      <c r="BH48" s="41"/>
      <c r="BI48" s="41"/>
      <c r="BJ48" s="41"/>
      <c r="BK48" s="41"/>
      <c r="BL48" s="41"/>
    </row>
    <row r="49" spans="1:64" ht="22.5" customHeight="1" x14ac:dyDescent="0.25">
      <c r="A49" s="79">
        <v>2</v>
      </c>
      <c r="B49" s="117" t="s">
        <v>157</v>
      </c>
      <c r="C49" s="118"/>
      <c r="D49" s="118"/>
      <c r="E49" s="118" t="s">
        <v>5</v>
      </c>
      <c r="F49" s="85">
        <f>VLOOKUP($M$1,$M$13:$BL$52,43)</f>
        <v>4</v>
      </c>
      <c r="G49" s="86" t="s">
        <v>156</v>
      </c>
      <c r="H49" s="1"/>
      <c r="I49" s="4"/>
      <c r="J49" s="4"/>
      <c r="M49" s="27">
        <v>37</v>
      </c>
      <c r="N49" s="81"/>
      <c r="O49" s="81"/>
      <c r="P49" s="83"/>
      <c r="Q49" s="29"/>
      <c r="R49" s="29"/>
      <c r="S49" s="30"/>
      <c r="T49" s="31"/>
      <c r="U49" s="32"/>
      <c r="V49" s="31"/>
      <c r="W49" s="60"/>
      <c r="X49" s="34"/>
      <c r="Y49" s="60"/>
      <c r="Z49" s="35"/>
      <c r="AA49" s="60"/>
      <c r="AB49" s="35"/>
      <c r="AC49" s="60"/>
      <c r="AD49" s="36"/>
      <c r="AE49" s="60"/>
      <c r="AF49" s="37"/>
      <c r="AG49" s="60"/>
      <c r="AH49" s="37"/>
      <c r="AI49" s="38"/>
      <c r="AJ49" s="37"/>
      <c r="AK49" s="39"/>
      <c r="AL49" s="37"/>
      <c r="AM49" s="39"/>
      <c r="AN49" s="39"/>
      <c r="AO49" s="38"/>
      <c r="AP49" s="34"/>
      <c r="AQ49" s="60"/>
      <c r="AR49" s="34"/>
      <c r="AS49" s="38"/>
      <c r="AT49" s="41"/>
      <c r="AU49" s="40"/>
      <c r="AV49" s="41"/>
      <c r="AW49" s="41"/>
      <c r="AX49" s="41"/>
      <c r="AY49" s="41"/>
      <c r="AZ49" s="41"/>
      <c r="BA49" s="41"/>
      <c r="BB49" s="41"/>
      <c r="BC49" s="41"/>
      <c r="BD49" s="41"/>
      <c r="BE49" s="41"/>
      <c r="BF49" s="41"/>
      <c r="BG49" s="41"/>
      <c r="BH49" s="41"/>
      <c r="BI49" s="41"/>
      <c r="BJ49" s="41"/>
      <c r="BK49" s="41"/>
      <c r="BL49" s="41"/>
    </row>
    <row r="50" spans="1:64" ht="22.5" customHeight="1" x14ac:dyDescent="0.25">
      <c r="A50" s="79">
        <v>3</v>
      </c>
      <c r="B50" s="117" t="s">
        <v>158</v>
      </c>
      <c r="C50" s="118"/>
      <c r="D50" s="118"/>
      <c r="E50" s="118" t="s">
        <v>5</v>
      </c>
      <c r="F50" s="85">
        <f>VLOOKUP($M$1,$M$13:$BL$52,44)</f>
        <v>3</v>
      </c>
      <c r="G50" s="86" t="s">
        <v>156</v>
      </c>
      <c r="H50" s="1"/>
      <c r="I50" s="4"/>
      <c r="J50" s="4"/>
    </row>
    <row r="51" spans="1:64" ht="29.25" customHeight="1" x14ac:dyDescent="0.25">
      <c r="A51" s="4"/>
      <c r="B51" s="4"/>
      <c r="C51" s="4"/>
      <c r="D51" s="4"/>
      <c r="E51" s="4"/>
      <c r="F51" s="4"/>
      <c r="G51" s="4"/>
      <c r="H51" s="84"/>
      <c r="I51" s="4"/>
      <c r="J51" s="4"/>
    </row>
    <row r="52" spans="1:64" ht="21.75" customHeight="1" x14ac:dyDescent="0.25">
      <c r="A52" s="113" t="s">
        <v>184</v>
      </c>
      <c r="B52" s="113"/>
      <c r="C52" s="113"/>
      <c r="D52" s="113"/>
      <c r="E52" s="113"/>
      <c r="F52" s="113"/>
      <c r="G52" s="113"/>
      <c r="H52" s="113"/>
      <c r="I52" s="113"/>
      <c r="J52" s="113"/>
    </row>
    <row r="53" spans="1:64" ht="15.75" customHeight="1" x14ac:dyDescent="0.25">
      <c r="A53" s="184" t="s">
        <v>165</v>
      </c>
      <c r="B53" s="185"/>
      <c r="C53" s="186"/>
      <c r="D53" s="184" t="s">
        <v>166</v>
      </c>
      <c r="E53" s="185"/>
      <c r="F53" s="185"/>
      <c r="G53" s="185"/>
      <c r="H53" s="185"/>
      <c r="I53" s="185"/>
      <c r="J53" s="186"/>
      <c r="K53" s="88"/>
    </row>
    <row r="54" spans="1:64" ht="34.5" customHeight="1" x14ac:dyDescent="0.25">
      <c r="A54" s="114" t="s">
        <v>40</v>
      </c>
      <c r="B54" s="115"/>
      <c r="C54" s="116"/>
      <c r="D54" s="150" t="str">
        <f>VLOOKUP($M$1,$M$13:$BL$52,47)</f>
        <v>Ananda menunjukkan kejujuran dengan tidak pernah melakukan plagiat dalam PR dan tidak mencontek saat ujian selama kegiatan belajar mengajar.</v>
      </c>
      <c r="E54" s="151"/>
      <c r="F54" s="151"/>
      <c r="G54" s="151"/>
      <c r="H54" s="151"/>
      <c r="I54" s="151"/>
      <c r="J54" s="152"/>
    </row>
    <row r="55" spans="1:64" s="88" customFormat="1" ht="34.5" customHeight="1" x14ac:dyDescent="0.25">
      <c r="A55" s="114" t="s">
        <v>41</v>
      </c>
      <c r="B55" s="115"/>
      <c r="C55" s="116"/>
      <c r="D55" s="150" t="str">
        <f>VLOOKUP($M$1,$M$13:$BL$52,48)</f>
        <v>Ananda menunjukkan ketakwaan pada agama yang dianut dan toleran pada penganut agama yang berbeda.</v>
      </c>
      <c r="E55" s="151"/>
      <c r="F55" s="151"/>
      <c r="G55" s="151"/>
      <c r="H55" s="151"/>
      <c r="I55" s="151"/>
      <c r="J55" s="152"/>
      <c r="K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row>
    <row r="56" spans="1:64" ht="34.5" customHeight="1" x14ac:dyDescent="0.25">
      <c r="A56" s="114" t="s">
        <v>42</v>
      </c>
      <c r="B56" s="115"/>
      <c r="C56" s="116"/>
      <c r="D56" s="150" t="str">
        <f>VLOOKUP($M$1,$M$13:$BL$52,49)</f>
        <v>Ananda menunjukkan sikap nasionalis dengan tidak pernah melakukan pelanggaran sedang dan berat sesuai aturan di sekolah.</v>
      </c>
      <c r="E56" s="151"/>
      <c r="F56" s="151"/>
      <c r="G56" s="151"/>
      <c r="H56" s="151"/>
      <c r="I56" s="151"/>
      <c r="J56" s="152"/>
    </row>
    <row r="57" spans="1:64" ht="34.5" customHeight="1" x14ac:dyDescent="0.25">
      <c r="A57" s="114" t="s">
        <v>43</v>
      </c>
      <c r="B57" s="115"/>
      <c r="C57" s="116"/>
      <c r="D57" s="150" t="str">
        <f>VLOOKUP($M$1,$M$13:$BL$52,50)</f>
        <v>Ananda menunjukkan sikap mandiri dengan selalu mengumpulkan tugas dan PR tepat waktu sesuai dengan arahan guru-guru mata pelajaran.</v>
      </c>
      <c r="E57" s="151"/>
      <c r="F57" s="151"/>
      <c r="G57" s="151"/>
      <c r="H57" s="151"/>
      <c r="I57" s="151"/>
      <c r="J57" s="152"/>
    </row>
    <row r="58" spans="1:64" ht="34.5" customHeight="1" x14ac:dyDescent="0.25">
      <c r="A58" s="114" t="s">
        <v>44</v>
      </c>
      <c r="B58" s="115"/>
      <c r="C58" s="116"/>
      <c r="D58" s="150" t="str">
        <f>VLOOKUP($M$1,$M$13:$BL$52,51)</f>
        <v>Ananda menunjukkan sikap gotong royong sebagai relawan dalam kegiatan bakti sosial di panti werdha Cahaya Senja.</v>
      </c>
      <c r="E58" s="151"/>
      <c r="F58" s="151"/>
      <c r="G58" s="151"/>
      <c r="H58" s="151"/>
      <c r="I58" s="151"/>
      <c r="J58" s="152"/>
    </row>
    <row r="59" spans="1:64" ht="16.5" customHeight="1" x14ac:dyDescent="0.25">
      <c r="A59" s="112"/>
      <c r="B59" s="111"/>
      <c r="C59" s="111"/>
      <c r="D59" s="111"/>
      <c r="E59" s="111"/>
      <c r="F59" s="111"/>
      <c r="G59" s="112"/>
      <c r="H59" s="112"/>
      <c r="I59" s="112"/>
      <c r="J59" s="112"/>
    </row>
    <row r="60" spans="1:64" ht="21.75" customHeight="1" x14ac:dyDescent="0.25">
      <c r="A60" s="113" t="s">
        <v>164</v>
      </c>
      <c r="B60" s="113"/>
      <c r="C60" s="113"/>
      <c r="D60" s="113"/>
      <c r="E60" s="113"/>
      <c r="F60" s="113"/>
      <c r="G60" s="113"/>
      <c r="H60" s="113"/>
      <c r="I60" s="113"/>
      <c r="J60" s="113"/>
    </row>
    <row r="61" spans="1:64" ht="88.5" customHeight="1" x14ac:dyDescent="0.25">
      <c r="A61" s="153" t="str">
        <f>VLOOKUP($M$1,$M$13:$BL$52,52)</f>
        <v>Ananda menunjukkan perkembangan karakter yang baik pada pembelajaran semester ini. Selain itu, ananda menunjukkan prestasi yang cukup baik di bidang karya ilmiah karena Ananda berhasil mendapatkan penghargaan tingkat provinsi dan membanggakan sekolah dengan menjuarai karya ilmiah. Sikap rendah hati, jujur dan giat ditunjukkan Ananda selama kejuaraan berlangsung.</v>
      </c>
      <c r="B61" s="154"/>
      <c r="C61" s="154"/>
      <c r="D61" s="154"/>
      <c r="E61" s="154"/>
      <c r="F61" s="154"/>
      <c r="G61" s="154"/>
      <c r="H61" s="154"/>
      <c r="I61" s="154"/>
      <c r="J61" s="155"/>
    </row>
    <row r="62" spans="1:64" ht="20.25" customHeight="1" x14ac:dyDescent="0.25">
      <c r="A62" s="89"/>
      <c r="B62" s="89"/>
      <c r="C62" s="89"/>
      <c r="D62" s="89"/>
      <c r="E62" s="89"/>
      <c r="F62" s="89"/>
      <c r="G62" s="89"/>
      <c r="H62" s="90"/>
      <c r="I62" s="89"/>
      <c r="J62" s="89"/>
    </row>
    <row r="63" spans="1:64" ht="18.75" customHeight="1" x14ac:dyDescent="0.25">
      <c r="A63" s="4"/>
      <c r="B63" s="4"/>
      <c r="C63" s="4"/>
      <c r="D63" s="4"/>
      <c r="E63" s="4"/>
      <c r="F63" s="4" t="s">
        <v>3</v>
      </c>
      <c r="G63" s="4"/>
      <c r="H63" s="84" t="s">
        <v>159</v>
      </c>
      <c r="I63" s="4"/>
    </row>
    <row r="64" spans="1:64" ht="15.75" customHeight="1" x14ac:dyDescent="0.25">
      <c r="A64" s="4"/>
      <c r="B64" s="4"/>
      <c r="C64" s="4"/>
      <c r="D64" s="4"/>
      <c r="E64" s="4"/>
      <c r="F64" s="4"/>
      <c r="G64" s="4" t="s">
        <v>3</v>
      </c>
      <c r="H64" s="84" t="s">
        <v>197</v>
      </c>
      <c r="I64" s="4"/>
    </row>
    <row r="65" spans="1:10" ht="15.75" customHeight="1" x14ac:dyDescent="0.25">
      <c r="A65" s="4"/>
      <c r="B65" s="4" t="s">
        <v>160</v>
      </c>
      <c r="C65" s="4"/>
      <c r="D65" s="4"/>
      <c r="E65" s="4"/>
      <c r="F65" s="4"/>
      <c r="G65" s="4"/>
      <c r="H65" s="84"/>
      <c r="I65" s="4"/>
    </row>
    <row r="66" spans="1:10" ht="15.75" customHeight="1" x14ac:dyDescent="0.25">
      <c r="A66" s="4"/>
      <c r="B66" s="4" t="s">
        <v>161</v>
      </c>
      <c r="C66" s="4"/>
      <c r="D66" s="4"/>
      <c r="E66" s="4"/>
      <c r="F66" s="4"/>
      <c r="G66" s="4"/>
      <c r="H66" s="84" t="s">
        <v>162</v>
      </c>
      <c r="I66" s="4"/>
    </row>
    <row r="67" spans="1:10" x14ac:dyDescent="0.25">
      <c r="A67" s="4"/>
      <c r="C67" s="4"/>
      <c r="D67" s="4"/>
      <c r="E67" s="4"/>
      <c r="F67" s="4"/>
      <c r="G67" s="4"/>
      <c r="H67" s="84"/>
      <c r="I67" s="4"/>
    </row>
    <row r="68" spans="1:10" x14ac:dyDescent="0.25">
      <c r="A68" s="4"/>
      <c r="B68" s="4"/>
      <c r="C68" s="4"/>
      <c r="D68" s="4"/>
      <c r="E68" s="4"/>
      <c r="F68" s="4"/>
      <c r="G68" s="4"/>
      <c r="H68" s="84"/>
      <c r="I68" s="4" t="s">
        <v>3</v>
      </c>
    </row>
    <row r="69" spans="1:10" x14ac:dyDescent="0.25">
      <c r="A69" s="4"/>
      <c r="B69" s="4"/>
      <c r="C69" s="4"/>
      <c r="D69" s="4"/>
      <c r="E69" s="4"/>
      <c r="F69" s="4"/>
      <c r="G69" s="4"/>
      <c r="H69" s="84"/>
      <c r="I69" s="4"/>
    </row>
    <row r="70" spans="1:10" ht="15.75" x14ac:dyDescent="0.25">
      <c r="A70" s="66"/>
      <c r="B70" s="4" t="s">
        <v>163</v>
      </c>
      <c r="C70" s="4"/>
      <c r="D70" s="4"/>
      <c r="E70" s="4"/>
      <c r="F70" s="4"/>
      <c r="G70" s="66"/>
      <c r="H70" s="87" t="str">
        <f>VLOOKUP($M$1,$M$13:$BL$52,9)</f>
        <v>Rio Sasko Edi, S.Pd</v>
      </c>
      <c r="I70" s="4"/>
    </row>
    <row r="71" spans="1:10" ht="15.75" x14ac:dyDescent="0.25">
      <c r="A71" s="66"/>
      <c r="B71" s="4"/>
      <c r="C71" s="4"/>
      <c r="D71" s="4"/>
      <c r="E71" s="4"/>
      <c r="F71" s="4"/>
      <c r="G71" s="66"/>
      <c r="H71" s="110" t="str">
        <f>VLOOKUP($M$1,$M$13:$BL$52,10)</f>
        <v>NIP. 12345678</v>
      </c>
      <c r="I71" s="4"/>
      <c r="J71" s="89"/>
    </row>
  </sheetData>
  <mergeCells count="92">
    <mergeCell ref="B44:E44"/>
    <mergeCell ref="B45:E45"/>
    <mergeCell ref="F44:J44"/>
    <mergeCell ref="F45:J45"/>
    <mergeCell ref="F37:G37"/>
    <mergeCell ref="I37:J37"/>
    <mergeCell ref="B38:E38"/>
    <mergeCell ref="F38:G38"/>
    <mergeCell ref="I38:J38"/>
    <mergeCell ref="A41:A42"/>
    <mergeCell ref="D53:J53"/>
    <mergeCell ref="A53:C53"/>
    <mergeCell ref="AO11:AP11"/>
    <mergeCell ref="D57:J57"/>
    <mergeCell ref="B41:E42"/>
    <mergeCell ref="F41:J42"/>
    <mergeCell ref="A12:A13"/>
    <mergeCell ref="B12:E13"/>
    <mergeCell ref="F12:F13"/>
    <mergeCell ref="G12:J12"/>
    <mergeCell ref="B43:E43"/>
    <mergeCell ref="F43:J43"/>
    <mergeCell ref="D54:J54"/>
    <mergeCell ref="D55:J55"/>
    <mergeCell ref="D56:J56"/>
    <mergeCell ref="B26:F26"/>
    <mergeCell ref="B27:F27"/>
    <mergeCell ref="A23:J23"/>
    <mergeCell ref="F35:G36"/>
    <mergeCell ref="H35:H36"/>
    <mergeCell ref="I35:J36"/>
    <mergeCell ref="D58:J58"/>
    <mergeCell ref="A61:J61"/>
    <mergeCell ref="B15:F15"/>
    <mergeCell ref="B16:F16"/>
    <mergeCell ref="B17:F17"/>
    <mergeCell ref="B18:F18"/>
    <mergeCell ref="B19:F19"/>
    <mergeCell ref="A20:J20"/>
    <mergeCell ref="A35:A36"/>
    <mergeCell ref="B35:E36"/>
    <mergeCell ref="A22:J22"/>
    <mergeCell ref="B24:F24"/>
    <mergeCell ref="B25:F25"/>
    <mergeCell ref="AE11:AF11"/>
    <mergeCell ref="W10:AF10"/>
    <mergeCell ref="W11:X11"/>
    <mergeCell ref="Y11:Z11"/>
    <mergeCell ref="AA11:AB11"/>
    <mergeCell ref="AC11:AD11"/>
    <mergeCell ref="BG10:BK10"/>
    <mergeCell ref="A1:J1"/>
    <mergeCell ref="A2:J2"/>
    <mergeCell ref="M2:AT2"/>
    <mergeCell ref="A3:J3"/>
    <mergeCell ref="A4:J4"/>
    <mergeCell ref="D7:E7"/>
    <mergeCell ref="D6:H6"/>
    <mergeCell ref="AQ10:AQ12"/>
    <mergeCell ref="AG10:AN10"/>
    <mergeCell ref="AO10:AP10"/>
    <mergeCell ref="M10:O11"/>
    <mergeCell ref="P10:P12"/>
    <mergeCell ref="AG11:AH11"/>
    <mergeCell ref="AI11:AJ11"/>
    <mergeCell ref="AR10:AU10"/>
    <mergeCell ref="AV10:BA10"/>
    <mergeCell ref="AR11:AR12"/>
    <mergeCell ref="BB10:BD10"/>
    <mergeCell ref="BE10:BE12"/>
    <mergeCell ref="AY11:AY12"/>
    <mergeCell ref="AZ11:AZ12"/>
    <mergeCell ref="BA11:BA12"/>
    <mergeCell ref="BB11:BB12"/>
    <mergeCell ref="AU11:AU12"/>
    <mergeCell ref="AV11:AV12"/>
    <mergeCell ref="AK11:AL11"/>
    <mergeCell ref="AM11:AN11"/>
    <mergeCell ref="A30:J32"/>
    <mergeCell ref="B37:E37"/>
    <mergeCell ref="BL10:BL12"/>
    <mergeCell ref="AS11:AS12"/>
    <mergeCell ref="AT11:AT12"/>
    <mergeCell ref="BK11:BK12"/>
    <mergeCell ref="BI11:BI12"/>
    <mergeCell ref="BJ11:BJ12"/>
    <mergeCell ref="BC11:BC12"/>
    <mergeCell ref="BD11:BD12"/>
    <mergeCell ref="BG11:BG12"/>
    <mergeCell ref="BH11:BH12"/>
    <mergeCell ref="AW11:AW12"/>
    <mergeCell ref="AX11:AX12"/>
  </mergeCells>
  <conditionalFormatting sqref="AG13:AN13 W13:W42 Y13:Y42 AA13:AA42 AC13:AC42 AG13:AG42">
    <cfRule type="cellIs" dxfId="6" priority="29" operator="lessThan">
      <formula>$X$13</formula>
    </cfRule>
  </conditionalFormatting>
  <conditionalFormatting sqref="AE13:AE42">
    <cfRule type="cellIs" dxfId="5" priority="24" operator="lessThan">
      <formula>$AF$13</formula>
    </cfRule>
  </conditionalFormatting>
  <conditionalFormatting sqref="AQ13:AQ42">
    <cfRule type="cellIs" dxfId="4" priority="12" operator="lessThan">
      <formula>65</formula>
    </cfRule>
  </conditionalFormatting>
  <conditionalFormatting sqref="AG13:AN13">
    <cfRule type="cellIs" dxfId="3" priority="31" operator="lessThan">
      <formula>#REF!</formula>
    </cfRule>
  </conditionalFormatting>
  <conditionalFormatting sqref="W43:W49 Y43:Y49 AA43:AA49 AC43:AC49 AG43:AG49">
    <cfRule type="cellIs" dxfId="2" priority="3" operator="lessThan">
      <formula>$X$13</formula>
    </cfRule>
  </conditionalFormatting>
  <conditionalFormatting sqref="AE43:AE49">
    <cfRule type="cellIs" dxfId="1" priority="2" operator="lessThan">
      <formula>$AF$13</formula>
    </cfRule>
  </conditionalFormatting>
  <conditionalFormatting sqref="AQ43:AQ49">
    <cfRule type="cellIs" dxfId="0" priority="1" operator="lessThan">
      <formula>65</formula>
    </cfRule>
  </conditionalFormatting>
  <printOptions horizontalCentered="1"/>
  <pageMargins left="0.5" right="0.2" top="0.19" bottom="0" header="0.22" footer="0.31496062992125984"/>
  <pageSetup paperSize="5" scale="85" orientation="portrait" r:id="rId1"/>
  <rowBreaks count="1" manualBreakCount="1">
    <brk id="38" max="16383" man="1"/>
  </rowBreaks>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XII RPL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6281905538000</cp:lastModifiedBy>
  <cp:lastPrinted>2022-12-06T01:11:19Z</cp:lastPrinted>
  <dcterms:created xsi:type="dcterms:W3CDTF">2019-06-13T03:05:38Z</dcterms:created>
  <dcterms:modified xsi:type="dcterms:W3CDTF">2023-12-04T06:03:57Z</dcterms:modified>
</cp:coreProperties>
</file>